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majowski\Documents\Sachverständigenbüro Oliver Majowski\Kundenakten\LSB\"/>
    </mc:Choice>
  </mc:AlternateContent>
  <xr:revisionPtr revIDLastSave="0" documentId="13_ncr:1_{60DB1664-07F6-4E1F-A4B5-8684E014E555}" xr6:coauthVersionLast="47" xr6:coauthVersionMax="47" xr10:uidLastSave="{00000000-0000-0000-0000-000000000000}"/>
  <bookViews>
    <workbookView xWindow="-120" yWindow="-120" windowWidth="51840" windowHeight="21120" tabRatio="822" activeTab="6" xr2:uid="{00000000-000D-0000-FFFF-FFFF00000000}"/>
  </bookViews>
  <sheets>
    <sheet name="Stammdaten" sheetId="4" r:id="rId1"/>
    <sheet name="STVS Unterhaltsreinigung" sheetId="5" r:id="rId2"/>
    <sheet name="STVS Grundreinigung" sheetId="31" r:id="rId3"/>
    <sheet name="Übersicht Jahrespreise " sheetId="26" r:id="rId4"/>
    <sheet name="01_LSB" sheetId="79" r:id="rId5"/>
    <sheet name="02_GR_LSB" sheetId="161" r:id="rId6"/>
    <sheet name="Bedarfspositionen" sheetId="137" r:id="rId7"/>
  </sheets>
  <externalReferences>
    <externalReference r:id="rId8"/>
  </externalReferences>
  <definedNames>
    <definedName name="Auftraggeber">'[1]1. Stammdaten'!$C$5</definedName>
    <definedName name="Bieter_Firma">'[1]1. Stammdaten'!$C$10</definedName>
    <definedName name="Bieter_Name">'[1]1. Stammdaten'!$C$11</definedName>
    <definedName name="Projekt_Nr">'[1]1. Stammdaten'!$C$7</definedName>
    <definedName name="Projekt_Titel">'[1]1. Stammdaten'!$C$6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61" l="1"/>
  <c r="P210" i="161"/>
  <c r="P209" i="161"/>
  <c r="P208" i="161"/>
  <c r="P207" i="161"/>
  <c r="P206" i="161"/>
  <c r="P205" i="161"/>
  <c r="Q205" i="161" s="1"/>
  <c r="P204" i="161"/>
  <c r="P203" i="161"/>
  <c r="P202" i="161"/>
  <c r="P201" i="161"/>
  <c r="P200" i="161"/>
  <c r="Q200" i="161"/>
  <c r="P199" i="161"/>
  <c r="P198" i="161"/>
  <c r="P197" i="161"/>
  <c r="P196" i="161"/>
  <c r="P195" i="161"/>
  <c r="P194" i="161"/>
  <c r="Q194" i="161" s="1"/>
  <c r="P193" i="161"/>
  <c r="P192" i="161"/>
  <c r="Q192" i="161" s="1"/>
  <c r="P191" i="161"/>
  <c r="P190" i="161"/>
  <c r="Q190" i="161"/>
  <c r="P189" i="161"/>
  <c r="P188" i="161"/>
  <c r="Q188" i="161"/>
  <c r="P187" i="161"/>
  <c r="P186" i="161"/>
  <c r="Q186" i="161"/>
  <c r="P185" i="161"/>
  <c r="Q184" i="161"/>
  <c r="P184" i="161"/>
  <c r="P183" i="161"/>
  <c r="P182" i="161"/>
  <c r="P181" i="161"/>
  <c r="P180" i="161"/>
  <c r="Q180" i="161" s="1"/>
  <c r="P179" i="161"/>
  <c r="P178" i="161"/>
  <c r="P177" i="161"/>
  <c r="P176" i="161"/>
  <c r="Q176" i="161" s="1"/>
  <c r="P175" i="161"/>
  <c r="P174" i="161"/>
  <c r="P173" i="161"/>
  <c r="P172" i="161"/>
  <c r="Q172" i="161" s="1"/>
  <c r="P171" i="161"/>
  <c r="P170" i="161"/>
  <c r="P169" i="161"/>
  <c r="P168" i="161"/>
  <c r="P167" i="161"/>
  <c r="P166" i="161"/>
  <c r="P165" i="161"/>
  <c r="Q165" i="161" s="1"/>
  <c r="P164" i="161"/>
  <c r="P163" i="161"/>
  <c r="P162" i="161"/>
  <c r="P161" i="161"/>
  <c r="Q161" i="161" s="1"/>
  <c r="P160" i="161"/>
  <c r="Q160" i="161" s="1"/>
  <c r="P159" i="161"/>
  <c r="P158" i="161"/>
  <c r="P157" i="161"/>
  <c r="Q156" i="161"/>
  <c r="P156" i="161"/>
  <c r="P155" i="161"/>
  <c r="Q155" i="161" s="1"/>
  <c r="P154" i="161"/>
  <c r="Q154" i="161" s="1"/>
  <c r="P153" i="161"/>
  <c r="P152" i="161"/>
  <c r="Q152" i="161"/>
  <c r="P151" i="161"/>
  <c r="P150" i="161"/>
  <c r="P149" i="161"/>
  <c r="P148" i="161"/>
  <c r="Q148" i="161" s="1"/>
  <c r="P147" i="161"/>
  <c r="Q147" i="161"/>
  <c r="P146" i="161"/>
  <c r="P145" i="161"/>
  <c r="P144" i="161"/>
  <c r="Q144" i="161" s="1"/>
  <c r="P143" i="161"/>
  <c r="P142" i="161"/>
  <c r="Q142" i="161"/>
  <c r="P141" i="161"/>
  <c r="P140" i="161"/>
  <c r="Q140" i="161" s="1"/>
  <c r="P139" i="161"/>
  <c r="P138" i="161"/>
  <c r="P137" i="161"/>
  <c r="Q136" i="161"/>
  <c r="P136" i="161"/>
  <c r="P135" i="161"/>
  <c r="P134" i="161"/>
  <c r="P133" i="161"/>
  <c r="P132" i="161"/>
  <c r="Q132" i="161" s="1"/>
  <c r="P131" i="161"/>
  <c r="Q130" i="161"/>
  <c r="P130" i="161"/>
  <c r="P129" i="161"/>
  <c r="P128" i="161"/>
  <c r="P127" i="161"/>
  <c r="P126" i="161"/>
  <c r="P125" i="161"/>
  <c r="P124" i="161"/>
  <c r="Q124" i="161" s="1"/>
  <c r="P123" i="161"/>
  <c r="Q123" i="161" s="1"/>
  <c r="P122" i="161"/>
  <c r="P121" i="161"/>
  <c r="Q120" i="161"/>
  <c r="P120" i="161"/>
  <c r="P119" i="161"/>
  <c r="P118" i="161"/>
  <c r="Q118" i="161"/>
  <c r="P117" i="161"/>
  <c r="P116" i="161"/>
  <c r="Q116" i="161" s="1"/>
  <c r="P115" i="161"/>
  <c r="Q114" i="161"/>
  <c r="P114" i="161"/>
  <c r="P113" i="161"/>
  <c r="P112" i="161"/>
  <c r="Q112" i="161" s="1"/>
  <c r="P111" i="161"/>
  <c r="P110" i="161"/>
  <c r="P109" i="161"/>
  <c r="P108" i="161"/>
  <c r="P107" i="161"/>
  <c r="Q107" i="161" s="1"/>
  <c r="P106" i="161"/>
  <c r="Q106" i="161"/>
  <c r="P105" i="161"/>
  <c r="P104" i="161"/>
  <c r="Q104" i="161" s="1"/>
  <c r="P103" i="161"/>
  <c r="P102" i="161"/>
  <c r="Q102" i="161"/>
  <c r="P101" i="161"/>
  <c r="P100" i="161"/>
  <c r="Q100" i="161" s="1"/>
  <c r="Q99" i="161"/>
  <c r="P99" i="161"/>
  <c r="P98" i="161"/>
  <c r="Q98" i="161"/>
  <c r="P97" i="161"/>
  <c r="P96" i="161"/>
  <c r="Q96" i="161" s="1"/>
  <c r="P95" i="161"/>
  <c r="P94" i="161"/>
  <c r="P93" i="161"/>
  <c r="P92" i="161"/>
  <c r="P91" i="161"/>
  <c r="Q91" i="161"/>
  <c r="P90" i="161"/>
  <c r="P89" i="161"/>
  <c r="Q89" i="161" s="1"/>
  <c r="P88" i="161"/>
  <c r="Q88" i="161" s="1"/>
  <c r="P87" i="161"/>
  <c r="P86" i="161"/>
  <c r="Q86" i="161"/>
  <c r="P85" i="161"/>
  <c r="Q84" i="161"/>
  <c r="P84" i="161"/>
  <c r="P83" i="161"/>
  <c r="P82" i="161"/>
  <c r="P81" i="161"/>
  <c r="Q80" i="161"/>
  <c r="P80" i="161"/>
  <c r="P79" i="161"/>
  <c r="P78" i="161"/>
  <c r="Q78" i="161"/>
  <c r="P77" i="161"/>
  <c r="P76" i="161"/>
  <c r="Q76" i="161" s="1"/>
  <c r="P75" i="161"/>
  <c r="Q75" i="161"/>
  <c r="P74" i="161"/>
  <c r="Q74" i="161"/>
  <c r="P73" i="161"/>
  <c r="P72" i="161"/>
  <c r="Q72" i="161" s="1"/>
  <c r="P71" i="161"/>
  <c r="P70" i="161"/>
  <c r="Q70" i="161"/>
  <c r="P69" i="161"/>
  <c r="P68" i="161"/>
  <c r="P67" i="161"/>
  <c r="Q67" i="161"/>
  <c r="P66" i="161"/>
  <c r="P65" i="161"/>
  <c r="Q65" i="161" s="1"/>
  <c r="P64" i="161"/>
  <c r="Q64" i="161" s="1"/>
  <c r="P63" i="161"/>
  <c r="P62" i="161"/>
  <c r="P61" i="161"/>
  <c r="P60" i="161"/>
  <c r="Q60" i="161"/>
  <c r="P59" i="161"/>
  <c r="P58" i="161"/>
  <c r="Q58" i="161" s="1"/>
  <c r="P57" i="161"/>
  <c r="P56" i="161"/>
  <c r="P55" i="161"/>
  <c r="P54" i="161"/>
  <c r="P53" i="161"/>
  <c r="Q52" i="161"/>
  <c r="P52" i="161"/>
  <c r="P51" i="161"/>
  <c r="P50" i="161"/>
  <c r="Q50" i="161"/>
  <c r="P49" i="161"/>
  <c r="P48" i="161"/>
  <c r="P47" i="161"/>
  <c r="Q47" i="161" s="1"/>
  <c r="P46" i="161"/>
  <c r="P45" i="161"/>
  <c r="P44" i="161"/>
  <c r="P43" i="161"/>
  <c r="Q43" i="161" s="1"/>
  <c r="P42" i="161"/>
  <c r="Q42" i="161" s="1"/>
  <c r="P41" i="161"/>
  <c r="P40" i="161"/>
  <c r="P39" i="161"/>
  <c r="P38" i="161"/>
  <c r="P37" i="161"/>
  <c r="P36" i="161"/>
  <c r="Q36" i="161"/>
  <c r="P35" i="161"/>
  <c r="Q35" i="161"/>
  <c r="P34" i="161"/>
  <c r="P33" i="161"/>
  <c r="P32" i="161"/>
  <c r="P31" i="161"/>
  <c r="P30" i="161"/>
  <c r="P29" i="161"/>
  <c r="P28" i="161"/>
  <c r="P27" i="161"/>
  <c r="P26" i="161"/>
  <c r="P25" i="161"/>
  <c r="P24" i="161"/>
  <c r="P23" i="161"/>
  <c r="P22" i="161"/>
  <c r="P21" i="161"/>
  <c r="P20" i="161"/>
  <c r="P19" i="161"/>
  <c r="Q18" i="161"/>
  <c r="P18" i="161"/>
  <c r="P17" i="161"/>
  <c r="P16" i="161"/>
  <c r="P15" i="161"/>
  <c r="Q15" i="161"/>
  <c r="P14" i="161"/>
  <c r="Q14" i="161"/>
  <c r="P13" i="161"/>
  <c r="P12" i="161"/>
  <c r="P11" i="161"/>
  <c r="Q11" i="161"/>
  <c r="P10" i="161"/>
  <c r="Q10" i="161"/>
  <c r="P9" i="161"/>
  <c r="P8" i="161"/>
  <c r="P7" i="161"/>
  <c r="Q7" i="161"/>
  <c r="I6" i="161"/>
  <c r="B3" i="161"/>
  <c r="A2" i="161"/>
  <c r="P209" i="79"/>
  <c r="P210" i="79"/>
  <c r="P56" i="79"/>
  <c r="P57" i="79"/>
  <c r="P58" i="79"/>
  <c r="P59" i="79"/>
  <c r="P60" i="79"/>
  <c r="P61" i="79"/>
  <c r="P62" i="79"/>
  <c r="P63" i="79"/>
  <c r="P64" i="79"/>
  <c r="P65" i="79"/>
  <c r="P66" i="79"/>
  <c r="P67" i="79"/>
  <c r="P68" i="79"/>
  <c r="P69" i="79"/>
  <c r="P70" i="79"/>
  <c r="P71" i="79"/>
  <c r="P72" i="79"/>
  <c r="P73" i="79"/>
  <c r="P74" i="79"/>
  <c r="P75" i="79"/>
  <c r="P76" i="79"/>
  <c r="P77" i="79"/>
  <c r="P78" i="79"/>
  <c r="P79" i="79"/>
  <c r="P80" i="79"/>
  <c r="P81" i="79"/>
  <c r="P82" i="79"/>
  <c r="P83" i="79"/>
  <c r="P84" i="79"/>
  <c r="P85" i="79"/>
  <c r="P86" i="79"/>
  <c r="P87" i="79"/>
  <c r="P88" i="79"/>
  <c r="P89" i="79"/>
  <c r="P90" i="79"/>
  <c r="P91" i="79"/>
  <c r="P92" i="79"/>
  <c r="P93" i="79"/>
  <c r="P94" i="79"/>
  <c r="P95" i="79"/>
  <c r="P96" i="79"/>
  <c r="P97" i="79"/>
  <c r="P98" i="79"/>
  <c r="P99" i="79"/>
  <c r="P100" i="79"/>
  <c r="P101" i="79"/>
  <c r="P102" i="79"/>
  <c r="P103" i="79"/>
  <c r="P104" i="79"/>
  <c r="P105" i="79"/>
  <c r="P106" i="79"/>
  <c r="P107" i="79"/>
  <c r="P108" i="79"/>
  <c r="P109" i="79"/>
  <c r="P110" i="79"/>
  <c r="P111" i="79"/>
  <c r="P112" i="79"/>
  <c r="P113" i="79"/>
  <c r="P114" i="79"/>
  <c r="P115" i="79"/>
  <c r="P116" i="79"/>
  <c r="P117" i="79"/>
  <c r="P118" i="79"/>
  <c r="P119" i="79"/>
  <c r="P120" i="79"/>
  <c r="P121" i="79"/>
  <c r="P122" i="79"/>
  <c r="P123" i="79"/>
  <c r="P124" i="79"/>
  <c r="P125" i="79"/>
  <c r="P126" i="79"/>
  <c r="P127" i="79"/>
  <c r="P128" i="79"/>
  <c r="P129" i="79"/>
  <c r="P130" i="79"/>
  <c r="P131" i="79"/>
  <c r="P132" i="79"/>
  <c r="P133" i="79"/>
  <c r="P134" i="79"/>
  <c r="P135" i="79"/>
  <c r="P136" i="79"/>
  <c r="P137" i="79"/>
  <c r="P138" i="79"/>
  <c r="P139" i="79"/>
  <c r="P140" i="79"/>
  <c r="P141" i="79"/>
  <c r="P142" i="79"/>
  <c r="P143" i="79"/>
  <c r="P144" i="79"/>
  <c r="P145" i="79"/>
  <c r="P146" i="79"/>
  <c r="P147" i="79"/>
  <c r="P148" i="79"/>
  <c r="P149" i="79"/>
  <c r="P150" i="79"/>
  <c r="P151" i="79"/>
  <c r="P152" i="79"/>
  <c r="P153" i="79"/>
  <c r="P154" i="79"/>
  <c r="P155" i="79"/>
  <c r="P156" i="79"/>
  <c r="P157" i="79"/>
  <c r="P158" i="79"/>
  <c r="P159" i="79"/>
  <c r="P160" i="79"/>
  <c r="P161" i="79"/>
  <c r="P162" i="79"/>
  <c r="P163" i="79"/>
  <c r="P164" i="79"/>
  <c r="P165" i="79"/>
  <c r="P166" i="79"/>
  <c r="P167" i="79"/>
  <c r="P168" i="79"/>
  <c r="P169" i="79"/>
  <c r="P170" i="79"/>
  <c r="P171" i="79"/>
  <c r="P172" i="79"/>
  <c r="P173" i="79"/>
  <c r="P174" i="79"/>
  <c r="P175" i="79"/>
  <c r="P176" i="79"/>
  <c r="P177" i="79"/>
  <c r="P178" i="79"/>
  <c r="P179" i="79"/>
  <c r="P180" i="79"/>
  <c r="P181" i="79"/>
  <c r="P182" i="79"/>
  <c r="P183" i="79"/>
  <c r="P184" i="79"/>
  <c r="P185" i="79"/>
  <c r="P186" i="79"/>
  <c r="P187" i="79"/>
  <c r="P188" i="79"/>
  <c r="P189" i="79"/>
  <c r="P190" i="79"/>
  <c r="P191" i="79"/>
  <c r="P192" i="79"/>
  <c r="P193" i="79"/>
  <c r="P194" i="79"/>
  <c r="P195" i="79"/>
  <c r="P196" i="79"/>
  <c r="P197" i="79"/>
  <c r="P198" i="79"/>
  <c r="P199" i="79"/>
  <c r="P200" i="79"/>
  <c r="P201" i="79"/>
  <c r="P202" i="79"/>
  <c r="P203" i="79"/>
  <c r="P204" i="79"/>
  <c r="P205" i="79"/>
  <c r="P206" i="79"/>
  <c r="P207" i="79"/>
  <c r="P208" i="79"/>
  <c r="Q20" i="161" l="1"/>
  <c r="Q77" i="161"/>
  <c r="Q92" i="161"/>
  <c r="Q117" i="161"/>
  <c r="Q122" i="161"/>
  <c r="Q127" i="161"/>
  <c r="Q149" i="161"/>
  <c r="Q167" i="161"/>
  <c r="Q208" i="161"/>
  <c r="Q28" i="161"/>
  <c r="Q23" i="161"/>
  <c r="Q31" i="161"/>
  <c r="Q39" i="161"/>
  <c r="Q44" i="161"/>
  <c r="Q90" i="161"/>
  <c r="Q115" i="161"/>
  <c r="Q137" i="161"/>
  <c r="Q157" i="161"/>
  <c r="Q170" i="161"/>
  <c r="Q178" i="161"/>
  <c r="Q185" i="161"/>
  <c r="Q203" i="161"/>
  <c r="Q206" i="161"/>
  <c r="Q29" i="161"/>
  <c r="Q83" i="161"/>
  <c r="Q150" i="161"/>
  <c r="Q32" i="161"/>
  <c r="Q40" i="161"/>
  <c r="Q45" i="161"/>
  <c r="Q63" i="161"/>
  <c r="Q111" i="161"/>
  <c r="Q133" i="161"/>
  <c r="Q138" i="161"/>
  <c r="Q153" i="161"/>
  <c r="Q171" i="161"/>
  <c r="Q181" i="161"/>
  <c r="Q191" i="161"/>
  <c r="Q196" i="161"/>
  <c r="Q204" i="161"/>
  <c r="Q37" i="161"/>
  <c r="Q108" i="161"/>
  <c r="Q145" i="161"/>
  <c r="Q19" i="161"/>
  <c r="Q27" i="161"/>
  <c r="Q48" i="161"/>
  <c r="Q53" i="161"/>
  <c r="Q66" i="161"/>
  <c r="Q81" i="161"/>
  <c r="Q94" i="161"/>
  <c r="Q121" i="161"/>
  <c r="Q131" i="161"/>
  <c r="Q146" i="161"/>
  <c r="Q166" i="161"/>
  <c r="Q179" i="161"/>
  <c r="Q68" i="161"/>
  <c r="Q103" i="161"/>
  <c r="Q128" i="161"/>
  <c r="Q168" i="161"/>
  <c r="Q61" i="161"/>
  <c r="Q134" i="161"/>
  <c r="Q164" i="161"/>
  <c r="Q182" i="161"/>
  <c r="Q202" i="161"/>
  <c r="Q54" i="161"/>
  <c r="Q73" i="161"/>
  <c r="Q141" i="161"/>
  <c r="Q151" i="161"/>
  <c r="Q158" i="161"/>
  <c r="Q163" i="161"/>
  <c r="Q177" i="161"/>
  <c r="Q189" i="161"/>
  <c r="Q201" i="161"/>
  <c r="Q16" i="161"/>
  <c r="Q49" i="161"/>
  <c r="Q59" i="161"/>
  <c r="Q85" i="161"/>
  <c r="Q97" i="161"/>
  <c r="Q12" i="161"/>
  <c r="Q21" i="161"/>
  <c r="Q26" i="161"/>
  <c r="Q38" i="161"/>
  <c r="Q57" i="161"/>
  <c r="Q62" i="161"/>
  <c r="Q71" i="161"/>
  <c r="Q95" i="161"/>
  <c r="Q109" i="161"/>
  <c r="Q125" i="161"/>
  <c r="Q139" i="161"/>
  <c r="Q175" i="161"/>
  <c r="Q187" i="161"/>
  <c r="Q199" i="161"/>
  <c r="Q8" i="161"/>
  <c r="V6" i="161" s="1"/>
  <c r="W6" i="161" s="1"/>
  <c r="Q22" i="161"/>
  <c r="Q24" i="161"/>
  <c r="Q55" i="161"/>
  <c r="Q69" i="161"/>
  <c r="Q79" i="161"/>
  <c r="Q93" i="161"/>
  <c r="Q105" i="161"/>
  <c r="Q110" i="161"/>
  <c r="Q119" i="161"/>
  <c r="Q126" i="161"/>
  <c r="Q135" i="161"/>
  <c r="Q159" i="161"/>
  <c r="Q173" i="161"/>
  <c r="Q183" i="161"/>
  <c r="Q197" i="161"/>
  <c r="Q209" i="161"/>
  <c r="Q13" i="161"/>
  <c r="Q34" i="161"/>
  <c r="Q82" i="161"/>
  <c r="Q162" i="161"/>
  <c r="Q169" i="161"/>
  <c r="Q195" i="161"/>
  <c r="Q207" i="161"/>
  <c r="Q174" i="161"/>
  <c r="Q193" i="161"/>
  <c r="Q198" i="161"/>
  <c r="Q210" i="161"/>
  <c r="Q9" i="161"/>
  <c r="Q30" i="161"/>
  <c r="Q46" i="161"/>
  <c r="Q51" i="161"/>
  <c r="Q56" i="161"/>
  <c r="Q87" i="161"/>
  <c r="Q101" i="161"/>
  <c r="Q113" i="161"/>
  <c r="Q129" i="161"/>
  <c r="Q143" i="161"/>
  <c r="P6" i="161"/>
  <c r="Q17" i="161"/>
  <c r="Q25" i="161"/>
  <c r="Q33" i="161"/>
  <c r="Q41" i="161"/>
  <c r="Q210" i="79"/>
  <c r="Q209" i="79"/>
  <c r="Q201" i="79"/>
  <c r="Q169" i="79"/>
  <c r="Q141" i="79"/>
  <c r="Q129" i="79"/>
  <c r="Q117" i="79"/>
  <c r="Q101" i="79"/>
  <c r="Q97" i="79"/>
  <c r="Q93" i="79"/>
  <c r="Q89" i="79"/>
  <c r="Q85" i="79"/>
  <c r="Q81" i="79"/>
  <c r="Q77" i="79"/>
  <c r="Q73" i="79"/>
  <c r="Q69" i="79"/>
  <c r="Q181" i="79"/>
  <c r="Q165" i="79"/>
  <c r="Q157" i="79"/>
  <c r="Q113" i="79"/>
  <c r="Q193" i="79"/>
  <c r="Q160" i="79"/>
  <c r="Q200" i="79"/>
  <c r="Q188" i="79"/>
  <c r="Q144" i="79"/>
  <c r="Q180" i="79"/>
  <c r="Q148" i="79"/>
  <c r="Q124" i="79"/>
  <c r="Q120" i="79"/>
  <c r="Q96" i="79"/>
  <c r="Q92" i="79"/>
  <c r="Q88" i="79"/>
  <c r="Q80" i="79"/>
  <c r="Q76" i="79"/>
  <c r="Q72" i="79"/>
  <c r="Q68" i="79"/>
  <c r="Q64" i="79"/>
  <c r="Q60" i="79"/>
  <c r="Q136" i="79"/>
  <c r="Q84" i="79"/>
  <c r="Q65" i="79"/>
  <c r="Q61" i="79"/>
  <c r="Q57" i="79"/>
  <c r="Q198" i="79"/>
  <c r="Q174" i="79"/>
  <c r="Q166" i="79"/>
  <c r="Q158" i="79"/>
  <c r="Q146" i="79"/>
  <c r="Q138" i="79"/>
  <c r="Q130" i="79"/>
  <c r="Q110" i="79"/>
  <c r="Q106" i="79"/>
  <c r="Q102" i="79"/>
  <c r="Q90" i="79"/>
  <c r="Q86" i="79"/>
  <c r="Q82" i="79"/>
  <c r="Q78" i="79"/>
  <c r="Q74" i="79"/>
  <c r="Q70" i="79"/>
  <c r="Q66" i="79"/>
  <c r="Q62" i="79"/>
  <c r="Q58" i="79"/>
  <c r="Q202" i="79"/>
  <c r="Q170" i="79"/>
  <c r="Q134" i="79"/>
  <c r="Q207" i="79"/>
  <c r="Q95" i="79"/>
  <c r="Q87" i="79"/>
  <c r="Q79" i="79"/>
  <c r="Q59" i="79"/>
  <c r="Q167" i="79"/>
  <c r="Q99" i="79"/>
  <c r="Q71" i="79"/>
  <c r="Q75" i="79"/>
  <c r="Q171" i="79"/>
  <c r="Q143" i="79"/>
  <c r="Q115" i="79"/>
  <c r="Q91" i="79"/>
  <c r="Q83" i="79"/>
  <c r="Q63" i="79"/>
  <c r="Q179" i="79"/>
  <c r="Q151" i="79"/>
  <c r="Q127" i="79"/>
  <c r="Q67" i="79"/>
  <c r="Q155" i="79"/>
  <c r="Q206" i="79"/>
  <c r="Q192" i="79"/>
  <c r="Q178" i="79"/>
  <c r="Q161" i="79"/>
  <c r="Q137" i="79"/>
  <c r="Q116" i="79"/>
  <c r="Q98" i="79"/>
  <c r="Q94" i="79"/>
  <c r="Q203" i="79"/>
  <c r="Q199" i="79"/>
  <c r="Q189" i="79"/>
  <c r="Q175" i="79"/>
  <c r="Q168" i="79"/>
  <c r="Q147" i="79"/>
  <c r="Q195" i="79"/>
  <c r="Q185" i="79"/>
  <c r="Q164" i="79"/>
  <c r="Q154" i="79"/>
  <c r="Q150" i="79"/>
  <c r="Q140" i="79"/>
  <c r="Q133" i="79"/>
  <c r="Q126" i="79"/>
  <c r="Q123" i="79"/>
  <c r="Q119" i="79"/>
  <c r="Q112" i="79"/>
  <c r="Q109" i="79"/>
  <c r="Q105" i="79"/>
  <c r="Q196" i="79"/>
  <c r="Q182" i="79"/>
  <c r="Q172" i="79"/>
  <c r="Q208" i="79"/>
  <c r="Q205" i="79"/>
  <c r="Q194" i="79"/>
  <c r="Q191" i="79"/>
  <c r="Q184" i="79"/>
  <c r="Q177" i="79"/>
  <c r="Q163" i="79"/>
  <c r="Q153" i="79"/>
  <c r="Q132" i="79"/>
  <c r="Q122" i="79"/>
  <c r="Q118" i="79"/>
  <c r="Q108" i="79"/>
  <c r="Q104" i="79"/>
  <c r="Q56" i="79"/>
  <c r="Q186" i="79"/>
  <c r="Q156" i="79"/>
  <c r="Q149" i="79"/>
  <c r="Q142" i="79"/>
  <c r="Q139" i="79"/>
  <c r="Q135" i="79"/>
  <c r="Q128" i="79"/>
  <c r="Q125" i="79"/>
  <c r="Q114" i="79"/>
  <c r="Q111" i="79"/>
  <c r="Q100" i="79"/>
  <c r="Q204" i="79"/>
  <c r="Q197" i="79"/>
  <c r="Q190" i="79"/>
  <c r="Q187" i="79"/>
  <c r="Q183" i="79"/>
  <c r="Q176" i="79"/>
  <c r="Q173" i="79"/>
  <c r="Q162" i="79"/>
  <c r="Q159" i="79"/>
  <c r="Q152" i="79"/>
  <c r="Q145" i="79"/>
  <c r="Q131" i="79"/>
  <c r="Q121" i="79"/>
  <c r="Q107" i="79"/>
  <c r="Q103" i="79"/>
  <c r="B2" i="137"/>
  <c r="Q6" i="161" l="1"/>
  <c r="A14" i="26" l="1"/>
  <c r="C4" i="26"/>
  <c r="I13" i="5" l="1"/>
  <c r="A9" i="26" l="1"/>
  <c r="I30" i="5" l="1"/>
  <c r="E16" i="5" s="1"/>
  <c r="I14" i="31"/>
  <c r="I31" i="31" s="1"/>
  <c r="E16" i="31" s="1"/>
  <c r="I18" i="31" l="1"/>
  <c r="E12" i="31" s="1"/>
  <c r="I22" i="31"/>
  <c r="E13" i="31" s="1"/>
  <c r="I26" i="31"/>
  <c r="E15" i="31" s="1"/>
  <c r="I21" i="5"/>
  <c r="E13" i="5" s="1"/>
  <c r="I25" i="5"/>
  <c r="E15" i="5" s="1"/>
  <c r="I17" i="5"/>
  <c r="E12" i="5" s="1"/>
  <c r="G6" i="137" l="1"/>
  <c r="G5" i="137" s="1"/>
  <c r="D19" i="26" s="1"/>
  <c r="P33" i="79" l="1"/>
  <c r="Q33" i="79" s="1"/>
  <c r="P34" i="79"/>
  <c r="P35" i="79"/>
  <c r="Q35" i="79" s="1"/>
  <c r="P36" i="79"/>
  <c r="Q36" i="79" s="1"/>
  <c r="P37" i="79"/>
  <c r="Q37" i="79" s="1"/>
  <c r="P38" i="79"/>
  <c r="P39" i="79"/>
  <c r="Q39" i="79" s="1"/>
  <c r="P40" i="79"/>
  <c r="Q40" i="79" s="1"/>
  <c r="P41" i="79"/>
  <c r="Q41" i="79" s="1"/>
  <c r="P42" i="79"/>
  <c r="Q42" i="79" s="1"/>
  <c r="P43" i="79"/>
  <c r="Q43" i="79" s="1"/>
  <c r="P44" i="79"/>
  <c r="Q44" i="79" s="1"/>
  <c r="P45" i="79"/>
  <c r="P46" i="79"/>
  <c r="Q46" i="79" s="1"/>
  <c r="P47" i="79"/>
  <c r="Q47" i="79" s="1"/>
  <c r="P48" i="79"/>
  <c r="Q48" i="79" s="1"/>
  <c r="P49" i="79"/>
  <c r="Q49" i="79" s="1"/>
  <c r="P50" i="79"/>
  <c r="Q50" i="79" s="1"/>
  <c r="P51" i="79"/>
  <c r="Q51" i="79" s="1"/>
  <c r="P52" i="79"/>
  <c r="Q52" i="79" s="1"/>
  <c r="P53" i="79"/>
  <c r="Q53" i="79" s="1"/>
  <c r="P54" i="79"/>
  <c r="Q54" i="79" s="1"/>
  <c r="P55" i="79"/>
  <c r="Q55" i="79" s="1"/>
  <c r="Q45" i="79" l="1"/>
  <c r="V11" i="79" s="1"/>
  <c r="U11" i="79"/>
  <c r="Q38" i="79"/>
  <c r="V7" i="79" s="1"/>
  <c r="U7" i="79"/>
  <c r="Q34" i="79"/>
  <c r="W11" i="79" l="1"/>
  <c r="F12" i="5"/>
  <c r="P7" i="79" l="1"/>
  <c r="Q7" i="79" l="1"/>
  <c r="I6" i="79"/>
  <c r="P32" i="79"/>
  <c r="Q32" i="79" s="1"/>
  <c r="P31" i="79"/>
  <c r="Q31" i="79" s="1"/>
  <c r="P30" i="79"/>
  <c r="Q30" i="79" s="1"/>
  <c r="P29" i="79"/>
  <c r="P28" i="79"/>
  <c r="Q28" i="79" s="1"/>
  <c r="P27" i="79"/>
  <c r="P26" i="79"/>
  <c r="Q26" i="79" s="1"/>
  <c r="P25" i="79"/>
  <c r="Q25" i="79" s="1"/>
  <c r="P24" i="79"/>
  <c r="Q24" i="79" s="1"/>
  <c r="P23" i="79"/>
  <c r="P22" i="79"/>
  <c r="Q22" i="79" s="1"/>
  <c r="P21" i="79"/>
  <c r="Q21" i="79" s="1"/>
  <c r="P20" i="79"/>
  <c r="P19" i="79"/>
  <c r="Q19" i="79" s="1"/>
  <c r="P18" i="79"/>
  <c r="Q18" i="79" s="1"/>
  <c r="P17" i="79"/>
  <c r="Q17" i="79" s="1"/>
  <c r="P16" i="79"/>
  <c r="Q16" i="79" s="1"/>
  <c r="P15" i="79"/>
  <c r="Q15" i="79" s="1"/>
  <c r="P14" i="79"/>
  <c r="P13" i="79"/>
  <c r="P12" i="79"/>
  <c r="Q12" i="79" s="1"/>
  <c r="P11" i="79"/>
  <c r="P10" i="79"/>
  <c r="Q10" i="79" s="1"/>
  <c r="P9" i="79"/>
  <c r="P8" i="79"/>
  <c r="Q8" i="79" s="1"/>
  <c r="B3" i="79"/>
  <c r="A2" i="79"/>
  <c r="U12" i="79" l="1"/>
  <c r="U8" i="79"/>
  <c r="U10" i="79"/>
  <c r="U9" i="79"/>
  <c r="Q29" i="79"/>
  <c r="Q23" i="79"/>
  <c r="Q14" i="79"/>
  <c r="U6" i="79"/>
  <c r="Q13" i="79"/>
  <c r="Q11" i="79"/>
  <c r="Q27" i="79"/>
  <c r="V10" i="79" s="1"/>
  <c r="Q20" i="79"/>
  <c r="Q9" i="79"/>
  <c r="V9" i="79" s="1"/>
  <c r="P6" i="79"/>
  <c r="V8" i="79" l="1"/>
  <c r="W8" i="79" s="1"/>
  <c r="U13" i="79"/>
  <c r="V12" i="79"/>
  <c r="W12" i="79" s="1"/>
  <c r="W10" i="79"/>
  <c r="W9" i="79"/>
  <c r="W7" i="79"/>
  <c r="V6" i="79"/>
  <c r="Q6" i="79"/>
  <c r="V13" i="79" l="1"/>
  <c r="W13" i="79" s="1"/>
  <c r="W6" i="79"/>
  <c r="A2" i="26"/>
  <c r="A1" i="26"/>
  <c r="E62" i="31" l="1"/>
  <c r="F61" i="31"/>
  <c r="F60" i="31"/>
  <c r="F59" i="31"/>
  <c r="F58" i="31"/>
  <c r="F57" i="31"/>
  <c r="F56" i="31"/>
  <c r="F55" i="31"/>
  <c r="F53" i="31"/>
  <c r="F52" i="31"/>
  <c r="F51" i="31"/>
  <c r="E47" i="31"/>
  <c r="F46" i="31"/>
  <c r="F45" i="31"/>
  <c r="F44" i="31"/>
  <c r="F43" i="31"/>
  <c r="F38" i="31"/>
  <c r="F37" i="31"/>
  <c r="F33" i="31"/>
  <c r="F32" i="31"/>
  <c r="E17" i="31"/>
  <c r="D27" i="31" s="1"/>
  <c r="E27" i="31" s="1"/>
  <c r="F27" i="31" s="1"/>
  <c r="F16" i="31"/>
  <c r="F15" i="31"/>
  <c r="F14" i="31"/>
  <c r="F13" i="31"/>
  <c r="F12" i="31"/>
  <c r="C5" i="31"/>
  <c r="A1" i="31"/>
  <c r="E62" i="5"/>
  <c r="F61" i="5"/>
  <c r="F60" i="5"/>
  <c r="F59" i="5"/>
  <c r="F58" i="5"/>
  <c r="F57" i="5"/>
  <c r="F56" i="5"/>
  <c r="F55" i="5"/>
  <c r="F53" i="5"/>
  <c r="F52" i="5"/>
  <c r="F51" i="5"/>
  <c r="E47" i="5"/>
  <c r="F46" i="5"/>
  <c r="F45" i="5"/>
  <c r="F44" i="5"/>
  <c r="F43" i="5"/>
  <c r="F38" i="5"/>
  <c r="F37" i="5"/>
  <c r="F33" i="5"/>
  <c r="F32" i="5"/>
  <c r="E17" i="5"/>
  <c r="D27" i="5" s="1"/>
  <c r="E27" i="5" s="1"/>
  <c r="F27" i="5" s="1"/>
  <c r="F16" i="5"/>
  <c r="F15" i="5"/>
  <c r="F14" i="5"/>
  <c r="F13" i="5"/>
  <c r="C5" i="5"/>
  <c r="A1" i="5"/>
  <c r="D25" i="31" l="1"/>
  <c r="E25" i="31" s="1"/>
  <c r="F25" i="31" s="1"/>
  <c r="F17" i="31"/>
  <c r="D23" i="31"/>
  <c r="E23" i="31" s="1"/>
  <c r="F23" i="31" s="1"/>
  <c r="D31" i="31"/>
  <c r="E31" i="31" s="1"/>
  <c r="F31" i="31" s="1"/>
  <c r="D21" i="31"/>
  <c r="E21" i="31" s="1"/>
  <c r="F21" i="31" s="1"/>
  <c r="D29" i="31"/>
  <c r="E29" i="31" s="1"/>
  <c r="F29" i="31" s="1"/>
  <c r="D25" i="5"/>
  <c r="E25" i="5" s="1"/>
  <c r="F25" i="5" s="1"/>
  <c r="F17" i="5"/>
  <c r="D31" i="5"/>
  <c r="E31" i="5" s="1"/>
  <c r="F31" i="5" s="1"/>
  <c r="D21" i="5"/>
  <c r="E21" i="5" s="1"/>
  <c r="F21" i="5" s="1"/>
  <c r="D29" i="5"/>
  <c r="E29" i="5" s="1"/>
  <c r="F29" i="5" s="1"/>
  <c r="D23" i="5"/>
  <c r="E23" i="5" s="1"/>
  <c r="F23" i="5" s="1"/>
  <c r="F47" i="31"/>
  <c r="F62" i="31"/>
  <c r="F47" i="5"/>
  <c r="F62" i="5"/>
  <c r="F34" i="31" l="1"/>
  <c r="F39" i="31" s="1"/>
  <c r="E34" i="31"/>
  <c r="E39" i="31" s="1"/>
  <c r="E34" i="5"/>
  <c r="E39" i="5" s="1"/>
  <c r="F34" i="5"/>
  <c r="F39" i="5" s="1"/>
  <c r="E64" i="31" l="1"/>
  <c r="E66" i="31" s="1"/>
  <c r="E67" i="31"/>
  <c r="E64" i="5"/>
  <c r="F64" i="5" s="1"/>
  <c r="F65" i="5" s="1"/>
  <c r="F66" i="5" s="1"/>
  <c r="E67" i="5"/>
  <c r="F64" i="31" l="1"/>
  <c r="F65" i="31" s="1"/>
  <c r="F66" i="31" s="1"/>
  <c r="N15" i="161" s="1"/>
  <c r="R15" i="161" s="1"/>
  <c r="E66" i="5"/>
  <c r="N210" i="79"/>
  <c r="R210" i="79" s="1"/>
  <c r="N145" i="79"/>
  <c r="R145" i="79" s="1"/>
  <c r="N153" i="79"/>
  <c r="R153" i="79" s="1"/>
  <c r="N161" i="79"/>
  <c r="R161" i="79" s="1"/>
  <c r="N169" i="79"/>
  <c r="R169" i="79" s="1"/>
  <c r="N177" i="79"/>
  <c r="R177" i="79" s="1"/>
  <c r="N185" i="79"/>
  <c r="R185" i="79" s="1"/>
  <c r="N193" i="79"/>
  <c r="R193" i="79" s="1"/>
  <c r="N201" i="79"/>
  <c r="R201" i="79" s="1"/>
  <c r="N134" i="79"/>
  <c r="R134" i="79" s="1"/>
  <c r="N67" i="79"/>
  <c r="R67" i="79" s="1"/>
  <c r="N75" i="79"/>
  <c r="R75" i="79" s="1"/>
  <c r="N83" i="79"/>
  <c r="R83" i="79" s="1"/>
  <c r="N91" i="79"/>
  <c r="R91" i="79" s="1"/>
  <c r="N99" i="79"/>
  <c r="R99" i="79" s="1"/>
  <c r="N107" i="79"/>
  <c r="R107" i="79" s="1"/>
  <c r="N115" i="79"/>
  <c r="R115" i="79" s="1"/>
  <c r="N123" i="79"/>
  <c r="R123" i="79" s="1"/>
  <c r="N131" i="79"/>
  <c r="R131" i="79" s="1"/>
  <c r="N62" i="79"/>
  <c r="R62" i="79" s="1"/>
  <c r="N170" i="79"/>
  <c r="R170" i="79" s="1"/>
  <c r="N202" i="79"/>
  <c r="R202" i="79" s="1"/>
  <c r="N68" i="79"/>
  <c r="R68" i="79" s="1"/>
  <c r="N76" i="79"/>
  <c r="R76" i="79" s="1"/>
  <c r="N92" i="79"/>
  <c r="R92" i="79" s="1"/>
  <c r="N100" i="79"/>
  <c r="R100" i="79" s="1"/>
  <c r="N108" i="79"/>
  <c r="R108" i="79" s="1"/>
  <c r="N124" i="79"/>
  <c r="R124" i="79" s="1"/>
  <c r="N132" i="79"/>
  <c r="R132" i="79" s="1"/>
  <c r="N63" i="79"/>
  <c r="R63" i="79" s="1"/>
  <c r="N159" i="79"/>
  <c r="R159" i="79" s="1"/>
  <c r="N89" i="79"/>
  <c r="R89" i="79" s="1"/>
  <c r="N160" i="79"/>
  <c r="R160" i="79" s="1"/>
  <c r="N200" i="79"/>
  <c r="R200" i="79" s="1"/>
  <c r="N90" i="79"/>
  <c r="R90" i="79" s="1"/>
  <c r="N122" i="79"/>
  <c r="R122" i="79" s="1"/>
  <c r="N146" i="79"/>
  <c r="R146" i="79" s="1"/>
  <c r="N154" i="79"/>
  <c r="R154" i="79" s="1"/>
  <c r="N162" i="79"/>
  <c r="R162" i="79" s="1"/>
  <c r="N178" i="79"/>
  <c r="R178" i="79" s="1"/>
  <c r="N186" i="79"/>
  <c r="R186" i="79" s="1"/>
  <c r="N194" i="79"/>
  <c r="R194" i="79" s="1"/>
  <c r="N135" i="79"/>
  <c r="R135" i="79" s="1"/>
  <c r="N84" i="79"/>
  <c r="R84" i="79" s="1"/>
  <c r="N116" i="79"/>
  <c r="R116" i="79" s="1"/>
  <c r="N60" i="79"/>
  <c r="R60" i="79" s="1"/>
  <c r="N208" i="79"/>
  <c r="R208" i="79" s="1"/>
  <c r="N147" i="79"/>
  <c r="R147" i="79" s="1"/>
  <c r="N155" i="79"/>
  <c r="R155" i="79" s="1"/>
  <c r="N163" i="79"/>
  <c r="R163" i="79" s="1"/>
  <c r="N171" i="79"/>
  <c r="R171" i="79" s="1"/>
  <c r="N179" i="79"/>
  <c r="R179" i="79" s="1"/>
  <c r="N187" i="79"/>
  <c r="R187" i="79" s="1"/>
  <c r="N195" i="79"/>
  <c r="R195" i="79" s="1"/>
  <c r="N203" i="79"/>
  <c r="R203" i="79" s="1"/>
  <c r="N136" i="79"/>
  <c r="R136" i="79" s="1"/>
  <c r="N69" i="79"/>
  <c r="R69" i="79" s="1"/>
  <c r="N77" i="79"/>
  <c r="R77" i="79" s="1"/>
  <c r="N85" i="79"/>
  <c r="R85" i="79" s="1"/>
  <c r="N93" i="79"/>
  <c r="R93" i="79" s="1"/>
  <c r="N101" i="79"/>
  <c r="R101" i="79" s="1"/>
  <c r="N109" i="79"/>
  <c r="R109" i="79" s="1"/>
  <c r="N117" i="79"/>
  <c r="R117" i="79" s="1"/>
  <c r="N125" i="79"/>
  <c r="R125" i="79" s="1"/>
  <c r="N133" i="79"/>
  <c r="R133" i="79" s="1"/>
  <c r="N64" i="79"/>
  <c r="R64" i="79" s="1"/>
  <c r="N150" i="79"/>
  <c r="R150" i="79" s="1"/>
  <c r="N206" i="79"/>
  <c r="R206" i="79" s="1"/>
  <c r="N96" i="79"/>
  <c r="R96" i="79" s="1"/>
  <c r="N120" i="79"/>
  <c r="R120" i="79" s="1"/>
  <c r="N65" i="79"/>
  <c r="R65" i="79" s="1"/>
  <c r="N167" i="79"/>
  <c r="R167" i="79" s="1"/>
  <c r="N140" i="79"/>
  <c r="R140" i="79" s="1"/>
  <c r="N113" i="79"/>
  <c r="R113" i="79" s="1"/>
  <c r="N209" i="79"/>
  <c r="R209" i="79" s="1"/>
  <c r="N168" i="79"/>
  <c r="R168" i="79" s="1"/>
  <c r="N98" i="79"/>
  <c r="R98" i="79" s="1"/>
  <c r="N148" i="79"/>
  <c r="R148" i="79" s="1"/>
  <c r="N156" i="79"/>
  <c r="R156" i="79" s="1"/>
  <c r="N164" i="79"/>
  <c r="R164" i="79" s="1"/>
  <c r="N172" i="79"/>
  <c r="R172" i="79" s="1"/>
  <c r="N180" i="79"/>
  <c r="R180" i="79" s="1"/>
  <c r="N188" i="79"/>
  <c r="R188" i="79" s="1"/>
  <c r="N196" i="79"/>
  <c r="R196" i="79" s="1"/>
  <c r="N204" i="79"/>
  <c r="R204" i="79" s="1"/>
  <c r="N137" i="79"/>
  <c r="R137" i="79" s="1"/>
  <c r="N70" i="79"/>
  <c r="R70" i="79" s="1"/>
  <c r="N78" i="79"/>
  <c r="R78" i="79" s="1"/>
  <c r="N86" i="79"/>
  <c r="R86" i="79" s="1"/>
  <c r="N94" i="79"/>
  <c r="R94" i="79" s="1"/>
  <c r="N102" i="79"/>
  <c r="R102" i="79" s="1"/>
  <c r="N110" i="79"/>
  <c r="R110" i="79" s="1"/>
  <c r="N118" i="79"/>
  <c r="R118" i="79" s="1"/>
  <c r="N126" i="79"/>
  <c r="R126" i="79" s="1"/>
  <c r="N141" i="79"/>
  <c r="R141" i="79" s="1"/>
  <c r="N56" i="79"/>
  <c r="R56" i="79" s="1"/>
  <c r="N58" i="79"/>
  <c r="R58" i="79" s="1"/>
  <c r="N158" i="79"/>
  <c r="R158" i="79" s="1"/>
  <c r="N182" i="79"/>
  <c r="R182" i="79" s="1"/>
  <c r="N198" i="79"/>
  <c r="R198" i="79" s="1"/>
  <c r="N72" i="79"/>
  <c r="R72" i="79" s="1"/>
  <c r="N104" i="79"/>
  <c r="R104" i="79" s="1"/>
  <c r="N128" i="79"/>
  <c r="R128" i="79" s="1"/>
  <c r="N143" i="79"/>
  <c r="R143" i="79" s="1"/>
  <c r="N183" i="79"/>
  <c r="R183" i="79" s="1"/>
  <c r="N199" i="79"/>
  <c r="R199" i="79" s="1"/>
  <c r="N73" i="79"/>
  <c r="R73" i="79" s="1"/>
  <c r="N97" i="79"/>
  <c r="R97" i="79" s="1"/>
  <c r="N121" i="79"/>
  <c r="R121" i="79" s="1"/>
  <c r="N144" i="79"/>
  <c r="R144" i="79" s="1"/>
  <c r="N176" i="79"/>
  <c r="R176" i="79" s="1"/>
  <c r="N74" i="79"/>
  <c r="R74" i="79" s="1"/>
  <c r="N106" i="79"/>
  <c r="R106" i="79" s="1"/>
  <c r="N130" i="79"/>
  <c r="R130" i="79" s="1"/>
  <c r="N149" i="79"/>
  <c r="R149" i="79" s="1"/>
  <c r="N157" i="79"/>
  <c r="R157" i="79" s="1"/>
  <c r="N165" i="79"/>
  <c r="R165" i="79" s="1"/>
  <c r="N173" i="79"/>
  <c r="R173" i="79" s="1"/>
  <c r="N181" i="79"/>
  <c r="R181" i="79" s="1"/>
  <c r="N189" i="79"/>
  <c r="R189" i="79" s="1"/>
  <c r="N197" i="79"/>
  <c r="R197" i="79" s="1"/>
  <c r="N205" i="79"/>
  <c r="R205" i="79" s="1"/>
  <c r="N138" i="79"/>
  <c r="R138" i="79" s="1"/>
  <c r="N71" i="79"/>
  <c r="R71" i="79" s="1"/>
  <c r="N79" i="79"/>
  <c r="R79" i="79" s="1"/>
  <c r="N87" i="79"/>
  <c r="R87" i="79" s="1"/>
  <c r="N95" i="79"/>
  <c r="R95" i="79" s="1"/>
  <c r="N103" i="79"/>
  <c r="R103" i="79" s="1"/>
  <c r="N111" i="79"/>
  <c r="R111" i="79" s="1"/>
  <c r="N119" i="79"/>
  <c r="R119" i="79" s="1"/>
  <c r="N127" i="79"/>
  <c r="R127" i="79" s="1"/>
  <c r="N57" i="79"/>
  <c r="R57" i="79" s="1"/>
  <c r="N166" i="79"/>
  <c r="R166" i="79" s="1"/>
  <c r="N174" i="79"/>
  <c r="R174" i="79" s="1"/>
  <c r="N190" i="79"/>
  <c r="R190" i="79" s="1"/>
  <c r="N139" i="79"/>
  <c r="R139" i="79" s="1"/>
  <c r="N88" i="79"/>
  <c r="R88" i="79" s="1"/>
  <c r="N112" i="79"/>
  <c r="R112" i="79" s="1"/>
  <c r="N59" i="79"/>
  <c r="R59" i="79" s="1"/>
  <c r="N151" i="79"/>
  <c r="R151" i="79" s="1"/>
  <c r="N175" i="79"/>
  <c r="R175" i="79" s="1"/>
  <c r="N191" i="79"/>
  <c r="R191" i="79" s="1"/>
  <c r="N207" i="79"/>
  <c r="R207" i="79" s="1"/>
  <c r="N81" i="79"/>
  <c r="R81" i="79" s="1"/>
  <c r="N105" i="79"/>
  <c r="R105" i="79" s="1"/>
  <c r="N129" i="79"/>
  <c r="R129" i="79" s="1"/>
  <c r="N152" i="79"/>
  <c r="R152" i="79" s="1"/>
  <c r="N184" i="79"/>
  <c r="R184" i="79" s="1"/>
  <c r="N66" i="79"/>
  <c r="R66" i="79" s="1"/>
  <c r="N82" i="79"/>
  <c r="R82" i="79" s="1"/>
  <c r="N114" i="79"/>
  <c r="R114" i="79" s="1"/>
  <c r="N61" i="79"/>
  <c r="R61" i="79" s="1"/>
  <c r="N142" i="79"/>
  <c r="R142" i="79" s="1"/>
  <c r="N80" i="79"/>
  <c r="R80" i="79" s="1"/>
  <c r="N192" i="79"/>
  <c r="R192" i="79" s="1"/>
  <c r="N8" i="79"/>
  <c r="R8" i="79" s="1"/>
  <c r="N9" i="79"/>
  <c r="R9" i="79" s="1"/>
  <c r="N17" i="79"/>
  <c r="R17" i="79" s="1"/>
  <c r="N25" i="79"/>
  <c r="R25" i="79" s="1"/>
  <c r="N33" i="79"/>
  <c r="R33" i="79" s="1"/>
  <c r="N41" i="79"/>
  <c r="R41" i="79" s="1"/>
  <c r="N49" i="79"/>
  <c r="R49" i="79" s="1"/>
  <c r="N28" i="79"/>
  <c r="R28" i="79" s="1"/>
  <c r="N52" i="79"/>
  <c r="R52" i="79" s="1"/>
  <c r="N10" i="79"/>
  <c r="R10" i="79" s="1"/>
  <c r="N18" i="79"/>
  <c r="R18" i="79" s="1"/>
  <c r="N26" i="79"/>
  <c r="R26" i="79" s="1"/>
  <c r="N34" i="79"/>
  <c r="R34" i="79" s="1"/>
  <c r="N42" i="79"/>
  <c r="R42" i="79" s="1"/>
  <c r="N50" i="79"/>
  <c r="R50" i="79" s="1"/>
  <c r="N36" i="79"/>
  <c r="R36" i="79" s="1"/>
  <c r="N11" i="79"/>
  <c r="R11" i="79" s="1"/>
  <c r="N19" i="79"/>
  <c r="R19" i="79" s="1"/>
  <c r="N27" i="79"/>
  <c r="R27" i="79" s="1"/>
  <c r="N35" i="79"/>
  <c r="R35" i="79" s="1"/>
  <c r="N43" i="79"/>
  <c r="R43" i="79" s="1"/>
  <c r="N51" i="79"/>
  <c r="R51" i="79" s="1"/>
  <c r="N20" i="79"/>
  <c r="R20" i="79" s="1"/>
  <c r="N44" i="79"/>
  <c r="R44" i="79" s="1"/>
  <c r="N12" i="79"/>
  <c r="R12" i="79" s="1"/>
  <c r="N13" i="79"/>
  <c r="R13" i="79" s="1"/>
  <c r="N21" i="79"/>
  <c r="R21" i="79" s="1"/>
  <c r="N29" i="79"/>
  <c r="R29" i="79" s="1"/>
  <c r="N37" i="79"/>
  <c r="R37" i="79" s="1"/>
  <c r="N45" i="79"/>
  <c r="R45" i="79" s="1"/>
  <c r="N53" i="79"/>
  <c r="R53" i="79" s="1"/>
  <c r="N24" i="79"/>
  <c r="R24" i="79" s="1"/>
  <c r="N40" i="79"/>
  <c r="R40" i="79" s="1"/>
  <c r="N14" i="79"/>
  <c r="R14" i="79" s="1"/>
  <c r="N22" i="79"/>
  <c r="R22" i="79" s="1"/>
  <c r="N30" i="79"/>
  <c r="R30" i="79" s="1"/>
  <c r="N38" i="79"/>
  <c r="R38" i="79" s="1"/>
  <c r="N46" i="79"/>
  <c r="R46" i="79" s="1"/>
  <c r="N54" i="79"/>
  <c r="R54" i="79" s="1"/>
  <c r="N32" i="79"/>
  <c r="R32" i="79" s="1"/>
  <c r="N7" i="79"/>
  <c r="R7" i="79" s="1"/>
  <c r="N15" i="79"/>
  <c r="R15" i="79" s="1"/>
  <c r="N23" i="79"/>
  <c r="R23" i="79" s="1"/>
  <c r="N31" i="79"/>
  <c r="R31" i="79" s="1"/>
  <c r="N39" i="79"/>
  <c r="R39" i="79" s="1"/>
  <c r="N47" i="79"/>
  <c r="R47" i="79" s="1"/>
  <c r="N55" i="79"/>
  <c r="R55" i="79" s="1"/>
  <c r="N16" i="79"/>
  <c r="R16" i="79" s="1"/>
  <c r="N48" i="79"/>
  <c r="R48" i="79" s="1"/>
  <c r="N78" i="161" l="1"/>
  <c r="R78" i="161" s="1"/>
  <c r="N43" i="161"/>
  <c r="R43" i="161" s="1"/>
  <c r="N58" i="161"/>
  <c r="R58" i="161" s="1"/>
  <c r="N199" i="161"/>
  <c r="R199" i="161" s="1"/>
  <c r="N70" i="161"/>
  <c r="R70" i="161" s="1"/>
  <c r="N117" i="161"/>
  <c r="R117" i="161" s="1"/>
  <c r="N62" i="161"/>
  <c r="R62" i="161" s="1"/>
  <c r="N155" i="161"/>
  <c r="R155" i="161" s="1"/>
  <c r="N27" i="161"/>
  <c r="R27" i="161" s="1"/>
  <c r="N106" i="161"/>
  <c r="R106" i="161" s="1"/>
  <c r="N93" i="161"/>
  <c r="R93" i="161" s="1"/>
  <c r="N209" i="161"/>
  <c r="R209" i="161" s="1"/>
  <c r="N145" i="161"/>
  <c r="R145" i="161" s="1"/>
  <c r="N81" i="161"/>
  <c r="R81" i="161" s="1"/>
  <c r="N17" i="161"/>
  <c r="R17" i="161" s="1"/>
  <c r="N132" i="161"/>
  <c r="R132" i="161" s="1"/>
  <c r="N168" i="161"/>
  <c r="R168" i="161" s="1"/>
  <c r="N104" i="161"/>
  <c r="R104" i="161" s="1"/>
  <c r="N40" i="161"/>
  <c r="R40" i="161" s="1"/>
  <c r="N172" i="161"/>
  <c r="R172" i="161" s="1"/>
  <c r="N183" i="161"/>
  <c r="R183" i="161" s="1"/>
  <c r="N119" i="161"/>
  <c r="R119" i="161" s="1"/>
  <c r="N55" i="161"/>
  <c r="R55" i="161" s="1"/>
  <c r="N142" i="161"/>
  <c r="R142" i="161" s="1"/>
  <c r="N108" i="161"/>
  <c r="R108" i="161" s="1"/>
  <c r="N180" i="161"/>
  <c r="R180" i="161" s="1"/>
  <c r="N122" i="161"/>
  <c r="R122" i="161" s="1"/>
  <c r="N76" i="161"/>
  <c r="R76" i="161" s="1"/>
  <c r="N33" i="161"/>
  <c r="R33" i="161" s="1"/>
  <c r="N184" i="161"/>
  <c r="R184" i="161" s="1"/>
  <c r="N120" i="161"/>
  <c r="R120" i="161" s="1"/>
  <c r="N133" i="161"/>
  <c r="R133" i="161" s="1"/>
  <c r="N135" i="161"/>
  <c r="R135" i="161" s="1"/>
  <c r="N198" i="161"/>
  <c r="R198" i="161" s="1"/>
  <c r="N60" i="161"/>
  <c r="R60" i="161" s="1"/>
  <c r="N35" i="161"/>
  <c r="R35" i="161" s="1"/>
  <c r="N178" i="161"/>
  <c r="R178" i="161" s="1"/>
  <c r="N50" i="161"/>
  <c r="R50" i="161" s="1"/>
  <c r="N89" i="161"/>
  <c r="R89" i="161" s="1"/>
  <c r="N164" i="161"/>
  <c r="R164" i="161" s="1"/>
  <c r="N112" i="161"/>
  <c r="R112" i="161" s="1"/>
  <c r="N48" i="161"/>
  <c r="R48" i="161" s="1"/>
  <c r="N53" i="161"/>
  <c r="R53" i="161" s="1"/>
  <c r="N191" i="161"/>
  <c r="R191" i="161" s="1"/>
  <c r="N42" i="161"/>
  <c r="R42" i="161" s="1"/>
  <c r="N182" i="161"/>
  <c r="R182" i="161" s="1"/>
  <c r="N118" i="161"/>
  <c r="R118" i="161" s="1"/>
  <c r="N54" i="161"/>
  <c r="R54" i="161" s="1"/>
  <c r="N101" i="161"/>
  <c r="R101" i="161" s="1"/>
  <c r="N7" i="161"/>
  <c r="R7" i="161" s="1"/>
  <c r="N147" i="161"/>
  <c r="R147" i="161" s="1"/>
  <c r="N83" i="161"/>
  <c r="R83" i="161" s="1"/>
  <c r="N19" i="161"/>
  <c r="R19" i="161" s="1"/>
  <c r="N68" i="161"/>
  <c r="R68" i="161" s="1"/>
  <c r="N162" i="161"/>
  <c r="R162" i="161" s="1"/>
  <c r="N98" i="161"/>
  <c r="R98" i="161" s="1"/>
  <c r="N34" i="161"/>
  <c r="R34" i="161" s="1"/>
  <c r="N61" i="161"/>
  <c r="R61" i="161" s="1"/>
  <c r="N201" i="161"/>
  <c r="R201" i="161" s="1"/>
  <c r="N137" i="161"/>
  <c r="R137" i="161" s="1"/>
  <c r="N73" i="161"/>
  <c r="R73" i="161" s="1"/>
  <c r="N9" i="161"/>
  <c r="R9" i="161" s="1"/>
  <c r="N84" i="161"/>
  <c r="R84" i="161" s="1"/>
  <c r="N160" i="161"/>
  <c r="R160" i="161" s="1"/>
  <c r="N96" i="161"/>
  <c r="R96" i="161" s="1"/>
  <c r="N32" i="161"/>
  <c r="R32" i="161" s="1"/>
  <c r="N124" i="161"/>
  <c r="R124" i="161" s="1"/>
  <c r="N175" i="161"/>
  <c r="R175" i="161" s="1"/>
  <c r="N111" i="161"/>
  <c r="R111" i="161" s="1"/>
  <c r="N47" i="161"/>
  <c r="R47" i="161" s="1"/>
  <c r="N197" i="161"/>
  <c r="R197" i="161" s="1"/>
  <c r="N99" i="161"/>
  <c r="R99" i="161" s="1"/>
  <c r="N114" i="161"/>
  <c r="R114" i="161" s="1"/>
  <c r="N153" i="161"/>
  <c r="R153" i="161" s="1"/>
  <c r="N176" i="161"/>
  <c r="R176" i="161" s="1"/>
  <c r="N127" i="161"/>
  <c r="R127" i="161" s="1"/>
  <c r="N126" i="161"/>
  <c r="R126" i="161" s="1"/>
  <c r="N20" i="161"/>
  <c r="R20" i="161" s="1"/>
  <c r="N100" i="161"/>
  <c r="R100" i="161" s="1"/>
  <c r="N181" i="161"/>
  <c r="R181" i="161" s="1"/>
  <c r="N174" i="161"/>
  <c r="R174" i="161" s="1"/>
  <c r="N110" i="161"/>
  <c r="R110" i="161" s="1"/>
  <c r="N46" i="161"/>
  <c r="R46" i="161" s="1"/>
  <c r="N69" i="161"/>
  <c r="R69" i="161" s="1"/>
  <c r="N203" i="161"/>
  <c r="R203" i="161" s="1"/>
  <c r="N139" i="161"/>
  <c r="R139" i="161" s="1"/>
  <c r="N75" i="161"/>
  <c r="R75" i="161" s="1"/>
  <c r="N11" i="161"/>
  <c r="R11" i="161" s="1"/>
  <c r="N28" i="161"/>
  <c r="R28" i="161" s="1"/>
  <c r="N154" i="161"/>
  <c r="R154" i="161" s="1"/>
  <c r="N90" i="161"/>
  <c r="R90" i="161" s="1"/>
  <c r="N26" i="161"/>
  <c r="R26" i="161" s="1"/>
  <c r="N21" i="161"/>
  <c r="R21" i="161" s="1"/>
  <c r="N193" i="161"/>
  <c r="R193" i="161" s="1"/>
  <c r="N129" i="161"/>
  <c r="R129" i="161" s="1"/>
  <c r="N65" i="161"/>
  <c r="R65" i="161" s="1"/>
  <c r="N173" i="161"/>
  <c r="R173" i="161" s="1"/>
  <c r="N36" i="161"/>
  <c r="R36" i="161" s="1"/>
  <c r="N152" i="161"/>
  <c r="R152" i="161" s="1"/>
  <c r="N88" i="161"/>
  <c r="R88" i="161" s="1"/>
  <c r="N24" i="161"/>
  <c r="R24" i="161" s="1"/>
  <c r="N92" i="161"/>
  <c r="R92" i="161" s="1"/>
  <c r="N167" i="161"/>
  <c r="R167" i="161" s="1"/>
  <c r="N103" i="161"/>
  <c r="R103" i="161" s="1"/>
  <c r="N39" i="161"/>
  <c r="R39" i="161" s="1"/>
  <c r="N14" i="161"/>
  <c r="R14" i="161" s="1"/>
  <c r="N107" i="161"/>
  <c r="R107" i="161" s="1"/>
  <c r="N186" i="161"/>
  <c r="R186" i="161" s="1"/>
  <c r="N157" i="161"/>
  <c r="R157" i="161" s="1"/>
  <c r="N161" i="161"/>
  <c r="R161" i="161" s="1"/>
  <c r="N204" i="161"/>
  <c r="R204" i="161" s="1"/>
  <c r="N56" i="161"/>
  <c r="R56" i="161" s="1"/>
  <c r="N71" i="161"/>
  <c r="R71" i="161" s="1"/>
  <c r="N134" i="161"/>
  <c r="R134" i="161" s="1"/>
  <c r="N163" i="161"/>
  <c r="R163" i="161" s="1"/>
  <c r="N140" i="161"/>
  <c r="R140" i="161" s="1"/>
  <c r="N12" i="161"/>
  <c r="R12" i="161" s="1"/>
  <c r="N25" i="161"/>
  <c r="R25" i="161" s="1"/>
  <c r="N63" i="161"/>
  <c r="R63" i="161" s="1"/>
  <c r="N190" i="161"/>
  <c r="R190" i="161" s="1"/>
  <c r="N149" i="161"/>
  <c r="R149" i="161" s="1"/>
  <c r="N91" i="161"/>
  <c r="R91" i="161" s="1"/>
  <c r="N170" i="161"/>
  <c r="R170" i="161" s="1"/>
  <c r="N141" i="161"/>
  <c r="R141" i="161" s="1"/>
  <c r="N166" i="161"/>
  <c r="R166" i="161" s="1"/>
  <c r="N102" i="161"/>
  <c r="R102" i="161" s="1"/>
  <c r="N38" i="161"/>
  <c r="R38" i="161" s="1"/>
  <c r="N29" i="161"/>
  <c r="R29" i="161" s="1"/>
  <c r="N195" i="161"/>
  <c r="R195" i="161" s="1"/>
  <c r="N131" i="161"/>
  <c r="R131" i="161" s="1"/>
  <c r="N67" i="161"/>
  <c r="R67" i="161" s="1"/>
  <c r="N165" i="161"/>
  <c r="R165" i="161" s="1"/>
  <c r="N210" i="161"/>
  <c r="R210" i="161" s="1"/>
  <c r="N146" i="161"/>
  <c r="R146" i="161" s="1"/>
  <c r="N82" i="161"/>
  <c r="R82" i="161" s="1"/>
  <c r="N18" i="161"/>
  <c r="R18" i="161" s="1"/>
  <c r="N188" i="161"/>
  <c r="R188" i="161" s="1"/>
  <c r="N185" i="161"/>
  <c r="R185" i="161" s="1"/>
  <c r="N121" i="161"/>
  <c r="R121" i="161" s="1"/>
  <c r="N57" i="161"/>
  <c r="R57" i="161" s="1"/>
  <c r="N125" i="161"/>
  <c r="R125" i="161" s="1"/>
  <c r="N208" i="161"/>
  <c r="R208" i="161" s="1"/>
  <c r="N144" i="161"/>
  <c r="R144" i="161" s="1"/>
  <c r="N80" i="161"/>
  <c r="R80" i="161" s="1"/>
  <c r="N16" i="161"/>
  <c r="R16" i="161" s="1"/>
  <c r="N52" i="161"/>
  <c r="R52" i="161" s="1"/>
  <c r="N159" i="161"/>
  <c r="R159" i="161" s="1"/>
  <c r="N95" i="161"/>
  <c r="R95" i="161" s="1"/>
  <c r="N31" i="161"/>
  <c r="R31" i="161" s="1"/>
  <c r="N206" i="161"/>
  <c r="R206" i="161" s="1"/>
  <c r="N171" i="161"/>
  <c r="R171" i="161" s="1"/>
  <c r="N97" i="161"/>
  <c r="R97" i="161" s="1"/>
  <c r="N85" i="161"/>
  <c r="R85" i="161" s="1"/>
  <c r="N158" i="161"/>
  <c r="R158" i="161" s="1"/>
  <c r="N94" i="161"/>
  <c r="R94" i="161" s="1"/>
  <c r="N30" i="161"/>
  <c r="R30" i="161" s="1"/>
  <c r="N196" i="161"/>
  <c r="R196" i="161" s="1"/>
  <c r="N187" i="161"/>
  <c r="R187" i="161" s="1"/>
  <c r="N123" i="161"/>
  <c r="R123" i="161" s="1"/>
  <c r="N59" i="161"/>
  <c r="R59" i="161" s="1"/>
  <c r="N109" i="161"/>
  <c r="R109" i="161" s="1"/>
  <c r="N202" i="161"/>
  <c r="R202" i="161" s="1"/>
  <c r="N138" i="161"/>
  <c r="R138" i="161" s="1"/>
  <c r="N74" i="161"/>
  <c r="R74" i="161" s="1"/>
  <c r="N10" i="161"/>
  <c r="R10" i="161" s="1"/>
  <c r="N156" i="161"/>
  <c r="R156" i="161" s="1"/>
  <c r="N177" i="161"/>
  <c r="R177" i="161" s="1"/>
  <c r="N113" i="161"/>
  <c r="R113" i="161" s="1"/>
  <c r="N49" i="161"/>
  <c r="R49" i="161" s="1"/>
  <c r="N77" i="161"/>
  <c r="R77" i="161" s="1"/>
  <c r="N200" i="161"/>
  <c r="R200" i="161" s="1"/>
  <c r="N136" i="161"/>
  <c r="R136" i="161" s="1"/>
  <c r="N72" i="161"/>
  <c r="R72" i="161" s="1"/>
  <c r="N8" i="161"/>
  <c r="R8" i="161" s="1"/>
  <c r="N44" i="161"/>
  <c r="R44" i="161" s="1"/>
  <c r="N151" i="161"/>
  <c r="R151" i="161" s="1"/>
  <c r="N87" i="161"/>
  <c r="R87" i="161" s="1"/>
  <c r="N23" i="161"/>
  <c r="R23" i="161" s="1"/>
  <c r="N13" i="161"/>
  <c r="R13" i="161" s="1"/>
  <c r="N150" i="161"/>
  <c r="R150" i="161" s="1"/>
  <c r="N86" i="161"/>
  <c r="R86" i="161" s="1"/>
  <c r="N22" i="161"/>
  <c r="R22" i="161" s="1"/>
  <c r="N148" i="161"/>
  <c r="R148" i="161" s="1"/>
  <c r="N179" i="161"/>
  <c r="R179" i="161" s="1"/>
  <c r="N115" i="161"/>
  <c r="R115" i="161" s="1"/>
  <c r="N51" i="161"/>
  <c r="R51" i="161" s="1"/>
  <c r="N45" i="161"/>
  <c r="R45" i="161" s="1"/>
  <c r="N194" i="161"/>
  <c r="R194" i="161" s="1"/>
  <c r="N130" i="161"/>
  <c r="R130" i="161" s="1"/>
  <c r="N66" i="161"/>
  <c r="R66" i="161" s="1"/>
  <c r="N189" i="161"/>
  <c r="R189" i="161" s="1"/>
  <c r="N116" i="161"/>
  <c r="R116" i="161" s="1"/>
  <c r="N169" i="161"/>
  <c r="R169" i="161" s="1"/>
  <c r="N105" i="161"/>
  <c r="R105" i="161" s="1"/>
  <c r="N41" i="161"/>
  <c r="R41" i="161" s="1"/>
  <c r="N37" i="161"/>
  <c r="R37" i="161" s="1"/>
  <c r="N192" i="161"/>
  <c r="R192" i="161" s="1"/>
  <c r="N128" i="161"/>
  <c r="R128" i="161" s="1"/>
  <c r="N64" i="161"/>
  <c r="R64" i="161" s="1"/>
  <c r="N205" i="161"/>
  <c r="R205" i="161" s="1"/>
  <c r="N207" i="161"/>
  <c r="R207" i="161" s="1"/>
  <c r="N143" i="161"/>
  <c r="R143" i="161" s="1"/>
  <c r="N79" i="161"/>
  <c r="R79" i="161" s="1"/>
  <c r="R6" i="79"/>
  <c r="D9" i="26" s="1"/>
  <c r="D10" i="26" s="1"/>
  <c r="R6" i="161" l="1"/>
  <c r="D14" i="26" s="1"/>
  <c r="D15" i="26" s="1"/>
  <c r="D22" i="26" s="1"/>
  <c r="D24" i="26" s="1"/>
  <c r="D23" i="26" l="1"/>
</calcChain>
</file>

<file path=xl/sharedStrings.xml><?xml version="1.0" encoding="utf-8"?>
<sst xmlns="http://schemas.openxmlformats.org/spreadsheetml/2006/main" count="3957" uniqueCount="683">
  <si>
    <t>lfd. Nr.</t>
  </si>
  <si>
    <t>Raum-Nr.</t>
  </si>
  <si>
    <t>Boden-
belag</t>
  </si>
  <si>
    <t>Boden-
fläche
(m²)</t>
  </si>
  <si>
    <t>Reinigungs-
tage/Jahr</t>
  </si>
  <si>
    <t>Stunden-verr.-satz
(€)</t>
  </si>
  <si>
    <t>Richtwert
(m²/h)</t>
  </si>
  <si>
    <t>Reinigungs-
fläche
(m²/Jahr)</t>
  </si>
  <si>
    <t>Reinigungs-
zeit
(h/Jahr)</t>
  </si>
  <si>
    <t>Netto-
Kosten
(€/Jahr)</t>
  </si>
  <si>
    <t>Stammdaten</t>
  </si>
  <si>
    <t>Projekt</t>
  </si>
  <si>
    <t>Auftraggeber:</t>
  </si>
  <si>
    <t>Bezeichnung:</t>
  </si>
  <si>
    <t>Bieter</t>
  </si>
  <si>
    <t>Firma:</t>
  </si>
  <si>
    <t>Ansprechpartner:</t>
  </si>
  <si>
    <t>Straße:</t>
  </si>
  <si>
    <t>Telefon:</t>
  </si>
  <si>
    <t>Fax:</t>
  </si>
  <si>
    <t>Mobil:</t>
  </si>
  <si>
    <t>E-Mail:</t>
  </si>
  <si>
    <t xml:space="preserve">Bieter: </t>
  </si>
  <si>
    <t>Bieter:</t>
  </si>
  <si>
    <t>Kalkulation des Stundenverrechnungssatzes Unterhaltsreinigung</t>
  </si>
  <si>
    <t>1.00</t>
  </si>
  <si>
    <t>Produktiver Stundenlohn</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</si>
  <si>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</si>
  <si>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</si>
  <si>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</si>
  <si>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</si>
  <si>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</si>
  <si>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</si>
  <si>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</si>
  <si>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</si>
  <si>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</si>
  <si>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</si>
  <si>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</si>
  <si>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</si>
  <si>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</si>
  <si>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</si>
  <si>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</si>
  <si>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</si>
  <si>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</si>
  <si>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</si>
  <si>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r>
      <t>Krankenversicherung auf Produktivlohn</t>
    </r>
    <r>
      <rPr>
        <vertAlign val="superscript"/>
        <sz val="8"/>
        <rFont val="Verdana"/>
        <family val="2"/>
      </rPr>
      <t>1</t>
    </r>
  </si>
  <si>
    <t>Krankenversicherung auf Soziallöhne</t>
  </si>
  <si>
    <t>2.22</t>
  </si>
  <si>
    <r>
      <t>Rentenversicherung auf Produktivlohn</t>
    </r>
    <r>
      <rPr>
        <vertAlign val="superscript"/>
        <sz val="8"/>
        <rFont val="Verdana"/>
        <family val="2"/>
      </rPr>
      <t>2</t>
    </r>
  </si>
  <si>
    <t>Rentenversicherung auf Soziallöhne</t>
  </si>
  <si>
    <t>2.23</t>
  </si>
  <si>
    <r>
      <t>Arbeitslosenversicherung auf Produktivlohn</t>
    </r>
    <r>
      <rPr>
        <vertAlign val="superscript"/>
        <sz val="8"/>
        <rFont val="Verdana"/>
        <family val="2"/>
      </rPr>
      <t>3</t>
    </r>
  </si>
  <si>
    <t>Arbeitslosenversicherung auf Soziallöhne</t>
  </si>
  <si>
    <t>2.24</t>
  </si>
  <si>
    <r>
      <t>Pflegeversicherung auf Produktivlohn</t>
    </r>
    <r>
      <rPr>
        <vertAlign val="superscript"/>
        <sz val="8"/>
        <rFont val="Verdana"/>
        <family val="2"/>
      </rPr>
      <t>4</t>
    </r>
  </si>
  <si>
    <t>Pflegeversicherung auf Soziallöhne</t>
  </si>
  <si>
    <t>2.25</t>
  </si>
  <si>
    <r>
      <t>U2 Mutterschaftsaufwendungen auf Produktivlohn</t>
    </r>
    <r>
      <rPr>
        <vertAlign val="superscript"/>
        <sz val="8"/>
        <rFont val="Verdana"/>
        <family val="2"/>
      </rPr>
      <t>5</t>
    </r>
  </si>
  <si>
    <t>U2 Mutterschaftsaufwendungen auf Soziallöhne</t>
  </si>
  <si>
    <t>2.30</t>
  </si>
  <si>
    <r>
      <t>Gesetzliche Unfallversicherung</t>
    </r>
    <r>
      <rPr>
        <vertAlign val="superscript"/>
        <sz val="8"/>
        <rFont val="Verdana"/>
        <family val="2"/>
      </rPr>
      <t>6</t>
    </r>
  </si>
  <si>
    <t>2.31</t>
  </si>
  <si>
    <r>
      <t>Insolvenzgeldumlage</t>
    </r>
    <r>
      <rPr>
        <vertAlign val="superscript"/>
        <sz val="8"/>
        <rFont val="Verdana"/>
        <family val="2"/>
      </rPr>
      <t>7</t>
    </r>
  </si>
  <si>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</si>
  <si>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</si>
  <si>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</si>
  <si>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</si>
  <si>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</si>
  <si>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</si>
  <si>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</si>
  <si>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</si>
  <si>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</si>
  <si>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</si>
  <si>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</si>
  <si>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</si>
  <si>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</si>
  <si>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</si>
  <si>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</si>
  <si>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</si>
  <si>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</si>
  <si>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</si>
  <si>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</si>
  <si>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</si>
  <si>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</si>
  <si>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</si>
  <si>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</si>
  <si>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</si>
  <si>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</si>
  <si>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</si>
  <si>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Kaufmännische Angestellte, inkl. Lohnfolgekosten</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</si>
  <si>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</si>
  <si>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</si>
  <si>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</si>
  <si>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</si>
  <si>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</si>
  <si>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</si>
  <si>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</si>
  <si>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</si>
  <si>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</si>
  <si>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</si>
  <si>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</si>
  <si>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</si>
  <si>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</si>
  <si>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</si>
  <si>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</si>
  <si>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</si>
  <si>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</si>
  <si>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</si>
  <si>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</si>
  <si>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</si>
  <si>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</si>
  <si>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</si>
  <si>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</si>
  <si>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</si>
  <si>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Reinigungs-
häufigkeit</t>
  </si>
  <si>
    <t>Raum-
bezeichnung</t>
  </si>
  <si>
    <t xml:space="preserve">Übersicht Jahrespreise </t>
  </si>
  <si>
    <t>Nettopreis pro Jahr</t>
  </si>
  <si>
    <t>Gesamt</t>
  </si>
  <si>
    <t>Kalkulation des Stundenverrechnungssatzes Grundreinigung</t>
  </si>
  <si>
    <t>Gesamt Unterhaltsreinigung</t>
  </si>
  <si>
    <t>Besonderheiten</t>
  </si>
  <si>
    <t>Ausschreibung der Gebäudereinigung</t>
  </si>
  <si>
    <t>Gesamt Grundreinigung</t>
  </si>
  <si>
    <t>Gesamtpreis im Jahr</t>
  </si>
  <si>
    <t>UST 19%</t>
  </si>
  <si>
    <t>Gesamtsumme brutto</t>
  </si>
  <si>
    <t>paritätischer Beitrag Krankenversicherung auf Produktivlohn</t>
  </si>
  <si>
    <t>paritätischer Beitrag Krankenversicherung auf Soziallöhne</t>
  </si>
  <si>
    <t>Etage</t>
  </si>
  <si>
    <t>Einzelraumkalkulation Unterhaltsreinigung</t>
  </si>
  <si>
    <t xml:space="preserve">Reinigungs-fläche [m²/Jahr]
</t>
  </si>
  <si>
    <t>Reinigungs-zeit [h/Jahr]</t>
  </si>
  <si>
    <t>Schnitt - berechnung</t>
  </si>
  <si>
    <t>Objekt</t>
  </si>
  <si>
    <t>Treppe</t>
  </si>
  <si>
    <t>Sanitär</t>
  </si>
  <si>
    <t>Technik</t>
  </si>
  <si>
    <t>Verkehr</t>
  </si>
  <si>
    <t>Versorgung</t>
  </si>
  <si>
    <t>Raumgruppe / LV Code</t>
  </si>
  <si>
    <t>LV Code Sanitär</t>
  </si>
  <si>
    <t>LV Code Treppe</t>
  </si>
  <si>
    <t>LV Code Verkehr</t>
  </si>
  <si>
    <t>LV Code Versorgung</t>
  </si>
  <si>
    <t>LV Code Technik</t>
  </si>
  <si>
    <t>Auswertung Raumgruppen</t>
  </si>
  <si>
    <t>LV Code Verwaltung</t>
  </si>
  <si>
    <t>Verwaltung</t>
  </si>
  <si>
    <t>Bedarfspositionen</t>
  </si>
  <si>
    <t>Kalkulation Bedarfsposition</t>
  </si>
  <si>
    <t>Leistungs-
bezeichnung</t>
  </si>
  <si>
    <t>Stunden im Jahr</t>
  </si>
  <si>
    <t>nur Stundenverrechnungsatz</t>
  </si>
  <si>
    <t>nach Abruf</t>
  </si>
  <si>
    <t xml:space="preserve">Berechnungstool für Prozentsätze im STVS </t>
  </si>
  <si>
    <t>Berechnung der produktiven Tage</t>
  </si>
  <si>
    <t>verrechenbare Tage</t>
  </si>
  <si>
    <t>Urlaub</t>
  </si>
  <si>
    <t>produktive Tage</t>
  </si>
  <si>
    <t>Zuschlag LFZ Feiertag</t>
  </si>
  <si>
    <t>Tage</t>
  </si>
  <si>
    <t>Feiertagestage x 100</t>
  </si>
  <si>
    <t>prod. Tage</t>
  </si>
  <si>
    <t>Zuschlag LFZ Urlaub</t>
  </si>
  <si>
    <t>Urlaubstage x 100</t>
  </si>
  <si>
    <t>Zuschlag LFZ Krankheit</t>
  </si>
  <si>
    <t>Krankenstage x 100</t>
  </si>
  <si>
    <t>Zuschlag LFZ Freistellung</t>
  </si>
  <si>
    <t xml:space="preserve">Urlaub </t>
  </si>
  <si>
    <t>Abrufleistungen z.B. Grundreinigung von Herden, Kühlschränken, Schränken, Fäkalverschmutzungen und starke Verschmutzungen im Sanitärbereich, Shampoonierung von Polstermöbeln und textilen Belägen etc. (diese Stunden werden separat beauftagt und nur gegen Nachweis bezahlt!Es besteht keine Verpflichtung das diese Stunden beauftragt werden!)</t>
  </si>
  <si>
    <t>Flur</t>
  </si>
  <si>
    <t>PLZ/ Ort:</t>
  </si>
  <si>
    <t>1 x jährlich</t>
  </si>
  <si>
    <t>Tätigkeit</t>
  </si>
  <si>
    <t>Unterhaltsreinigung</t>
  </si>
  <si>
    <t>Grundreinigung</t>
  </si>
  <si>
    <t>sämtliche gelbe Felder sind auszufüllen!</t>
  </si>
  <si>
    <t>EG</t>
  </si>
  <si>
    <t>WC Herren</t>
  </si>
  <si>
    <t>WC Damen</t>
  </si>
  <si>
    <t>Aufzug</t>
  </si>
  <si>
    <t>Foyer</t>
  </si>
  <si>
    <t>k.R.</t>
  </si>
  <si>
    <t>Grund</t>
  </si>
  <si>
    <t>LV Code Grund</t>
  </si>
  <si>
    <t>3 x wö.</t>
  </si>
  <si>
    <t>5 x wö.</t>
  </si>
  <si>
    <t>Adresse</t>
  </si>
  <si>
    <t>Gebäude</t>
  </si>
  <si>
    <t>Kopierraum</t>
  </si>
  <si>
    <t>Unterhalts- und Grundreinigung</t>
  </si>
  <si>
    <t>Los 1</t>
  </si>
  <si>
    <t xml:space="preserve">Unterhalts- und Grundreinigung </t>
  </si>
  <si>
    <t>Landessportbund Brandenburg e.V.</t>
  </si>
  <si>
    <t>Olympischer Weg 7 14471 Potsdam</t>
  </si>
  <si>
    <t>Türschild-Nr. 0.42</t>
  </si>
  <si>
    <t>EG.32</t>
  </si>
  <si>
    <t>ELT-Raum</t>
  </si>
  <si>
    <t>Türschild-Nr. 0.43</t>
  </si>
  <si>
    <t>EG.33</t>
  </si>
  <si>
    <t>Untervert. Daten</t>
  </si>
  <si>
    <t>Türschild-Nr. 0.01</t>
  </si>
  <si>
    <t>EG.43</t>
  </si>
  <si>
    <t>Treppenhaus West</t>
  </si>
  <si>
    <t>Türschild-Nr. 0.14</t>
  </si>
  <si>
    <t>EG.47</t>
  </si>
  <si>
    <t>Treppenhaus Ost</t>
  </si>
  <si>
    <t>Türschild-Nr. 0.39</t>
  </si>
  <si>
    <t>EG.30</t>
  </si>
  <si>
    <t>Fernwärmeanschl.</t>
  </si>
  <si>
    <t>Türschild-Nr. 0.40</t>
  </si>
  <si>
    <t>EG.31</t>
  </si>
  <si>
    <t>Kältetechnik</t>
  </si>
  <si>
    <t>Türschild-Nr. 0.34</t>
  </si>
  <si>
    <t>EG.29</t>
  </si>
  <si>
    <t>Türschild-Nr. 0.35</t>
  </si>
  <si>
    <t>EG.28</t>
  </si>
  <si>
    <t>Türschild-Nr. 0.36</t>
  </si>
  <si>
    <t>EG.27</t>
  </si>
  <si>
    <t>WC Beh.</t>
  </si>
  <si>
    <t>Türschild-Nr. 0.45</t>
  </si>
  <si>
    <t>EG.35</t>
  </si>
  <si>
    <t>Türschild-Nr. 0.46</t>
  </si>
  <si>
    <t>EG.36</t>
  </si>
  <si>
    <t>EG.50</t>
  </si>
  <si>
    <t>Türschild-Nr. 0.24</t>
  </si>
  <si>
    <t>EG.51</t>
  </si>
  <si>
    <t>Türschild-Nr. 0.28</t>
  </si>
  <si>
    <t>EG.38</t>
  </si>
  <si>
    <t>Lager Konferenzraum</t>
  </si>
  <si>
    <t>Türschild-Nr. 0.29</t>
  </si>
  <si>
    <t>EG.41</t>
  </si>
  <si>
    <t>Türschild-Nr. 0.30</t>
  </si>
  <si>
    <t>EG.42</t>
  </si>
  <si>
    <t>Türschild-Nr. 0.32</t>
  </si>
  <si>
    <t>EG.03-2</t>
  </si>
  <si>
    <t>Lager Empfang</t>
  </si>
  <si>
    <t>Türschild-Nr. 0.37</t>
  </si>
  <si>
    <t>EG.25</t>
  </si>
  <si>
    <t>Archiv</t>
  </si>
  <si>
    <t>Türschild-Nr. 0.41</t>
  </si>
  <si>
    <t>EG.39</t>
  </si>
  <si>
    <t>Lager</t>
  </si>
  <si>
    <t>Türschild-Nr. 0.38</t>
  </si>
  <si>
    <t>EG.26</t>
  </si>
  <si>
    <t>EG.03-1</t>
  </si>
  <si>
    <t>Empfang</t>
  </si>
  <si>
    <t>Türschild-Nr. 0.31</t>
  </si>
  <si>
    <t>EG.01</t>
  </si>
  <si>
    <t>Türschild-Nr. 0.25_0.26_0.27</t>
  </si>
  <si>
    <t>EG.02</t>
  </si>
  <si>
    <t>Saal der Vereine</t>
  </si>
  <si>
    <t>Türschild-Nr. 0.33</t>
  </si>
  <si>
    <t>EG.40</t>
  </si>
  <si>
    <t>Bibliothek</t>
  </si>
  <si>
    <t>EG.44</t>
  </si>
  <si>
    <t>EG.45</t>
  </si>
  <si>
    <t>EG.46</t>
  </si>
  <si>
    <t>EG.48</t>
  </si>
  <si>
    <t>EG.49</t>
  </si>
  <si>
    <t>EG.52</t>
  </si>
  <si>
    <t>Türschild-Nr. 0.02</t>
  </si>
  <si>
    <t>EG.04</t>
  </si>
  <si>
    <t>Computerkabinett</t>
  </si>
  <si>
    <t>Türschild-Nr. 0.03</t>
  </si>
  <si>
    <t>EG.05</t>
  </si>
  <si>
    <t>Seminarraum I</t>
  </si>
  <si>
    <t>Türschild-Nr. 0.04</t>
  </si>
  <si>
    <t>EG.06</t>
  </si>
  <si>
    <t>Seminarraum II</t>
  </si>
  <si>
    <t>Türschild-Nr. 0.05</t>
  </si>
  <si>
    <t>EG.07</t>
  </si>
  <si>
    <t>Seminarraum III</t>
  </si>
  <si>
    <t>Türschild-Nr. 0.06</t>
  </si>
  <si>
    <t>EG.08</t>
  </si>
  <si>
    <t>Seminarraum IV</t>
  </si>
  <si>
    <t>Türschild-Nr. 0.07</t>
  </si>
  <si>
    <t>EG.09</t>
  </si>
  <si>
    <t>Seminarraum V</t>
  </si>
  <si>
    <t>Türschild-Nr. 0.08</t>
  </si>
  <si>
    <t>EG.10</t>
  </si>
  <si>
    <t>Meetingraum Bildung I</t>
  </si>
  <si>
    <t>Türschild-Nr. 0.09</t>
  </si>
  <si>
    <t>EG.11</t>
  </si>
  <si>
    <t>Meetingraum Bildung II</t>
  </si>
  <si>
    <t>Türschild-Nr. 0.44</t>
  </si>
  <si>
    <t>EG.34</t>
  </si>
  <si>
    <t>Teeküche</t>
  </si>
  <si>
    <t>Türschild-Nr. 0.10</t>
  </si>
  <si>
    <t>EG.12</t>
  </si>
  <si>
    <t>Lehrerzimmer</t>
  </si>
  <si>
    <t>Türschild-Nr. 0.11</t>
  </si>
  <si>
    <t>EG.14</t>
  </si>
  <si>
    <t>Mitarbeiter</t>
  </si>
  <si>
    <t>Türschild-Nr. 0.12</t>
  </si>
  <si>
    <t>EG.15</t>
  </si>
  <si>
    <t>Sachbearbeiter</t>
  </si>
  <si>
    <t>Türschild-Nr. 0.13</t>
  </si>
  <si>
    <t>EG.16</t>
  </si>
  <si>
    <t>Türschild-Nr. 0.15</t>
  </si>
  <si>
    <t>EG.17</t>
  </si>
  <si>
    <t>Schulleiter</t>
  </si>
  <si>
    <t>Türschild-Nr. 0.16</t>
  </si>
  <si>
    <t>EG.18</t>
  </si>
  <si>
    <t>2. Vizepräsident</t>
  </si>
  <si>
    <t>Türschild-Nr. 0.17</t>
  </si>
  <si>
    <t>EG.19</t>
  </si>
  <si>
    <t>1. Vizepräsident</t>
  </si>
  <si>
    <t>Türschild-Nr. 0.18</t>
  </si>
  <si>
    <t>EG.20</t>
  </si>
  <si>
    <t>Professoren</t>
  </si>
  <si>
    <t>Türschild-Nr. 0.19</t>
  </si>
  <si>
    <t>EG.21</t>
  </si>
  <si>
    <t>Türschild-Nr. 0.20</t>
  </si>
  <si>
    <t>EG.22</t>
  </si>
  <si>
    <t>Türschild-Nr. 0.21</t>
  </si>
  <si>
    <t>EG.23</t>
  </si>
  <si>
    <t>Türschild-Nr. 0.22</t>
  </si>
  <si>
    <t>EG.13</t>
  </si>
  <si>
    <t>Türschild-Nr. 0.23</t>
  </si>
  <si>
    <t>EG.53</t>
  </si>
  <si>
    <t>Türschildnummer</t>
  </si>
  <si>
    <t>ableitf. Anstr. (FB 4a)</t>
  </si>
  <si>
    <t>Estrich (FB 7)</t>
  </si>
  <si>
    <t>Fliesen (FB 13)</t>
  </si>
  <si>
    <t>Fliesen (FB 6)</t>
  </si>
  <si>
    <t>Gummi Carbon Black RC30</t>
  </si>
  <si>
    <t>staubbindender Anstrich (FB 4)</t>
  </si>
  <si>
    <t>Terrazzo (FB 1)</t>
  </si>
  <si>
    <t>Vinyl, gewebt (FB 3)</t>
  </si>
  <si>
    <t>Vinyl, gewebt (FB 5)</t>
  </si>
  <si>
    <t>Vinyl, gewebt (FB14)</t>
  </si>
  <si>
    <t>Vinyl, gewebt (FB5)</t>
  </si>
  <si>
    <t>-</t>
  </si>
  <si>
    <t>Innenhof Nord</t>
  </si>
  <si>
    <t>Innenhof Süd</t>
  </si>
  <si>
    <t>Türschild-Nr. 1.62</t>
  </si>
  <si>
    <t>OG1.59</t>
  </si>
  <si>
    <t>Türschild-Nr. 1.63</t>
  </si>
  <si>
    <t>OG1.60</t>
  </si>
  <si>
    <t>Türschild-Nr. 1.64</t>
  </si>
  <si>
    <t>OG1.61</t>
  </si>
  <si>
    <t>Putzmittel</t>
  </si>
  <si>
    <t>Türschild-Nr. 1.01</t>
  </si>
  <si>
    <t>OG1.65</t>
  </si>
  <si>
    <t>Türschild-Nr. 1.29</t>
  </si>
  <si>
    <t>OG1.69</t>
  </si>
  <si>
    <t>Türschild-Nr. 1.56</t>
  </si>
  <si>
    <t>OG1.57</t>
  </si>
  <si>
    <t>Türschild-Nr. 1.59</t>
  </si>
  <si>
    <t>OG1.54</t>
  </si>
  <si>
    <t>Türschild-Nr. 1.61</t>
  </si>
  <si>
    <t>OG1.58</t>
  </si>
  <si>
    <t>Türschild-Nr. 1.65</t>
  </si>
  <si>
    <t>OG1.62</t>
  </si>
  <si>
    <t>Türschild-Nr. 1.66</t>
  </si>
  <si>
    <t>OG1.63</t>
  </si>
  <si>
    <t>OG1.66</t>
  </si>
  <si>
    <t>OG1.67</t>
  </si>
  <si>
    <t>OG1.68</t>
  </si>
  <si>
    <t>OG1.70</t>
  </si>
  <si>
    <t>OG1.71</t>
  </si>
  <si>
    <t>OG1.72</t>
  </si>
  <si>
    <t>OG1.73</t>
  </si>
  <si>
    <t>OG1.74</t>
  </si>
  <si>
    <t>Türschild-Nr. 1.02</t>
  </si>
  <si>
    <t>OG1.39</t>
  </si>
  <si>
    <t>Ringen</t>
  </si>
  <si>
    <t>Türschild-Nr. 1.03</t>
  </si>
  <si>
    <t>OG1.11</t>
  </si>
  <si>
    <t>Turnen</t>
  </si>
  <si>
    <t>Türschild-Nr. 1.04</t>
  </si>
  <si>
    <t>OG1.12</t>
  </si>
  <si>
    <t>Türschild-Nr. 1.05</t>
  </si>
  <si>
    <t>OG1.13</t>
  </si>
  <si>
    <t>Türschild-Nr. 1.06</t>
  </si>
  <si>
    <t>OG1.45</t>
  </si>
  <si>
    <t>Triathlon</t>
  </si>
  <si>
    <t>Türschild-Nr. 1.07</t>
  </si>
  <si>
    <t>OG1.10</t>
  </si>
  <si>
    <t>Judo</t>
  </si>
  <si>
    <t>Türschild-Nr. 1.08</t>
  </si>
  <si>
    <t>OG1.40</t>
  </si>
  <si>
    <t>Fußball</t>
  </si>
  <si>
    <t>Türschild-Nr. 1.09</t>
  </si>
  <si>
    <t>OG1.41</t>
  </si>
  <si>
    <t>Fußball LET</t>
  </si>
  <si>
    <t>Türschild-Nr. 1.10</t>
  </si>
  <si>
    <t>OG1.09</t>
  </si>
  <si>
    <t>Türschild-Nr. 1.11</t>
  </si>
  <si>
    <t>OG1.44</t>
  </si>
  <si>
    <t>Handball</t>
  </si>
  <si>
    <t>Türschild-Nr. 1.12</t>
  </si>
  <si>
    <t>OG1.43</t>
  </si>
  <si>
    <t>Leichtathletik</t>
  </si>
  <si>
    <t>Türschild-Nr. 1.13</t>
  </si>
  <si>
    <t>OG1.42</t>
  </si>
  <si>
    <t>Türschild-Nr. 1.14</t>
  </si>
  <si>
    <t>OG1.47</t>
  </si>
  <si>
    <t>Büro 1</t>
  </si>
  <si>
    <t>Türschild-Nr. 1.15</t>
  </si>
  <si>
    <t>OG1.46</t>
  </si>
  <si>
    <t>Bob</t>
  </si>
  <si>
    <t>Türschild-Nr. 1.16</t>
  </si>
  <si>
    <t>OG1.48</t>
  </si>
  <si>
    <t>Büro 2</t>
  </si>
  <si>
    <t>Türschild-Nr. 1.17</t>
  </si>
  <si>
    <t>OG1.49</t>
  </si>
  <si>
    <t>Büro 3</t>
  </si>
  <si>
    <t>Türschild-Nr. 1.18</t>
  </si>
  <si>
    <t>OG1.50</t>
  </si>
  <si>
    <t>Meetingraum Gold</t>
  </si>
  <si>
    <t>Türschild-Nr. 1.19</t>
  </si>
  <si>
    <t>OG1.52</t>
  </si>
  <si>
    <t>Meetingraum Silber</t>
  </si>
  <si>
    <t>Türschild-Nr. 1.20</t>
  </si>
  <si>
    <t>OG1.08</t>
  </si>
  <si>
    <t>Schwimmen</t>
  </si>
  <si>
    <t>Türschild-Nr. 1.21</t>
  </si>
  <si>
    <t>OG1.03</t>
  </si>
  <si>
    <t>Türschild-Nr. 1.22</t>
  </si>
  <si>
    <t>OG1.01</t>
  </si>
  <si>
    <t>Triathlon LET</t>
  </si>
  <si>
    <t>Türschild-Nr. 1.23</t>
  </si>
  <si>
    <t>OG1.02</t>
  </si>
  <si>
    <t>Türschild-Nr. 1.24</t>
  </si>
  <si>
    <t>OG1.04</t>
  </si>
  <si>
    <t>Volleyball LET</t>
  </si>
  <si>
    <t>Türschild-Nr. 1.25</t>
  </si>
  <si>
    <t>OG1.05</t>
  </si>
  <si>
    <t>Volleyball</t>
  </si>
  <si>
    <t>Türschild-Nr. 1.26</t>
  </si>
  <si>
    <t>OG1.06</t>
  </si>
  <si>
    <t>Türschild-Nr. 1.27</t>
  </si>
  <si>
    <t>OG1.07</t>
  </si>
  <si>
    <t>Fünfkampf</t>
  </si>
  <si>
    <t>Türschild-Nr. 1.28</t>
  </si>
  <si>
    <t>OG1.51</t>
  </si>
  <si>
    <t>Meetingraum Bronze</t>
  </si>
  <si>
    <t>Türschild-Nr. 1.30</t>
  </si>
  <si>
    <t>OG1.35</t>
  </si>
  <si>
    <t>Türschild-Nr. 1.31</t>
  </si>
  <si>
    <t>OG1.36</t>
  </si>
  <si>
    <t>Türschild-Nr. 1.32</t>
  </si>
  <si>
    <t>OG1.37</t>
  </si>
  <si>
    <t>Türschild-Nr. 1.33</t>
  </si>
  <si>
    <t>OG1.38</t>
  </si>
  <si>
    <t>Türschild-Nr. 1.34</t>
  </si>
  <si>
    <t>OG1.14</t>
  </si>
  <si>
    <t>Kanu</t>
  </si>
  <si>
    <t>Türschild-Nr. 1.35</t>
  </si>
  <si>
    <t>OG1.15</t>
  </si>
  <si>
    <t>Türschild-Nr. 1.36</t>
  </si>
  <si>
    <t>OG1.16</t>
  </si>
  <si>
    <t>Rudern</t>
  </si>
  <si>
    <t>Türschild-Nr. 1.37</t>
  </si>
  <si>
    <t>OG1.17</t>
  </si>
  <si>
    <t>Türschild-Nr. 1.38</t>
  </si>
  <si>
    <t>OG1.33</t>
  </si>
  <si>
    <t>Türschild-Nr. 1.39</t>
  </si>
  <si>
    <t>OG1.34</t>
  </si>
  <si>
    <t>Türschild-Nr. 1.40</t>
  </si>
  <si>
    <t>OG1.18</t>
  </si>
  <si>
    <t>Türschild-Nr. 1.41</t>
  </si>
  <si>
    <t>OG1.19</t>
  </si>
  <si>
    <t>Türschild-Nr. 1.42</t>
  </si>
  <si>
    <t>OG1.20</t>
  </si>
  <si>
    <t>Türschild-Nr. 1.43</t>
  </si>
  <si>
    <t>OG1.21</t>
  </si>
  <si>
    <t>Türschild-Nr. 1.44</t>
  </si>
  <si>
    <t>OG1.22</t>
  </si>
  <si>
    <t>Azudenten</t>
  </si>
  <si>
    <t>Türschild-Nr. 1.45</t>
  </si>
  <si>
    <t>OG1.23</t>
  </si>
  <si>
    <t>Türschild-Nr. 1.46</t>
  </si>
  <si>
    <t>OG1.24</t>
  </si>
  <si>
    <t>Referatsleiter</t>
  </si>
  <si>
    <t>Türschild-Nr. 1.47</t>
  </si>
  <si>
    <t>OG1.25</t>
  </si>
  <si>
    <t>Sekretärin</t>
  </si>
  <si>
    <t>Türschild-Nr. 1.48</t>
  </si>
  <si>
    <t>OG1.26</t>
  </si>
  <si>
    <t>Referent</t>
  </si>
  <si>
    <t>Türschild-Nr. 1.49</t>
  </si>
  <si>
    <t>OG1.29</t>
  </si>
  <si>
    <t>Sachbearbearbeiter</t>
  </si>
  <si>
    <t>Türschild-Nr. 1.50</t>
  </si>
  <si>
    <t>OG1.27</t>
  </si>
  <si>
    <t>Türschild-Nr. 1.51</t>
  </si>
  <si>
    <t>OG1.28</t>
  </si>
  <si>
    <t>Türschild-Nr. 1.52</t>
  </si>
  <si>
    <t>OG1.30</t>
  </si>
  <si>
    <t>Türschild-Nr. 1.53</t>
  </si>
  <si>
    <t>OG1.31</t>
  </si>
  <si>
    <t>Türschild-Nr. 1.54</t>
  </si>
  <si>
    <t>OG1.32</t>
  </si>
  <si>
    <t>Türschild-Nr. 1.55</t>
  </si>
  <si>
    <t>OG1.64</t>
  </si>
  <si>
    <t>Konferenzraum Paralympics</t>
  </si>
  <si>
    <t>Türschild-Nr. 1.57</t>
  </si>
  <si>
    <t>OG1.56</t>
  </si>
  <si>
    <t>Türschild-Nr. 1.58</t>
  </si>
  <si>
    <t>OG1.53</t>
  </si>
  <si>
    <t>Türschild-Nr. 1.67</t>
  </si>
  <si>
    <t>OG1.75</t>
  </si>
  <si>
    <t>Betonplatten</t>
  </si>
  <si>
    <t>Fliesen (FB 10)</t>
  </si>
  <si>
    <t>Sichtbeton (FB 11)</t>
  </si>
  <si>
    <t>staubb. Anstrich (FB 9)</t>
  </si>
  <si>
    <t>Vinyl, gewebt (FB 8)</t>
  </si>
  <si>
    <t>1.OG</t>
  </si>
  <si>
    <t>OG2.63</t>
  </si>
  <si>
    <t>Präsidium Loggia</t>
  </si>
  <si>
    <t>Türschild-Nr. 2.20</t>
  </si>
  <si>
    <t>OG2.48</t>
  </si>
  <si>
    <t>Duschen Damen</t>
  </si>
  <si>
    <t>Türschild-Nr. 2.21</t>
  </si>
  <si>
    <t>OG2.75</t>
  </si>
  <si>
    <t>Duschen Herren</t>
  </si>
  <si>
    <t>Türschild-Nr. 2.61</t>
  </si>
  <si>
    <t>OG2.57</t>
  </si>
  <si>
    <t>Türschild-Nr. 2.62</t>
  </si>
  <si>
    <t>OG2.58</t>
  </si>
  <si>
    <t>Türschild-Nr. 2.63</t>
  </si>
  <si>
    <t>OG2.59</t>
  </si>
  <si>
    <t>Türschild-Nr. 2.01</t>
  </si>
  <si>
    <t>OG2.64</t>
  </si>
  <si>
    <t>Türschild-Nr. 2.27</t>
  </si>
  <si>
    <t>OG2.68</t>
  </si>
  <si>
    <t>Türschild-Nr. 2.55</t>
  </si>
  <si>
    <t>OG2.55</t>
  </si>
  <si>
    <t>Türschild-Nr. 2.58</t>
  </si>
  <si>
    <t>OG2.52</t>
  </si>
  <si>
    <t>Türschild-Nr. 2.60</t>
  </si>
  <si>
    <t>OG2.56</t>
  </si>
  <si>
    <t>Türschild-Nr. 2.64</t>
  </si>
  <si>
    <t>OG2.60</t>
  </si>
  <si>
    <t>Türschild-Nr. 2.65</t>
  </si>
  <si>
    <t>OG2.61</t>
  </si>
  <si>
    <t>OG2.65</t>
  </si>
  <si>
    <t>OG2.66</t>
  </si>
  <si>
    <t>OG2.67</t>
  </si>
  <si>
    <t>OG2.69</t>
  </si>
  <si>
    <t>OG2.70</t>
  </si>
  <si>
    <t>OG2.73</t>
  </si>
  <si>
    <t>OG2.74</t>
  </si>
  <si>
    <t>Türschild-Nr. 2.18</t>
  </si>
  <si>
    <t>OG2.47</t>
  </si>
  <si>
    <t>Bewegungsraum</t>
  </si>
  <si>
    <t>OG2.72</t>
  </si>
  <si>
    <t>Türschild-Nr. 2.02</t>
  </si>
  <si>
    <t>OG2.31</t>
  </si>
  <si>
    <t>Referatslt.</t>
  </si>
  <si>
    <t>Türschild-Nr. 2.03</t>
  </si>
  <si>
    <t>OG2.32</t>
  </si>
  <si>
    <t>Türschild-Nr. 2.04</t>
  </si>
  <si>
    <t>OG2.33</t>
  </si>
  <si>
    <t>Vorstand</t>
  </si>
  <si>
    <t>Türschild-Nr. 2.05</t>
  </si>
  <si>
    <t>OG2.34</t>
  </si>
  <si>
    <t>Sachbearb.</t>
  </si>
  <si>
    <t>Türschild-Nr. 2.06</t>
  </si>
  <si>
    <t>OG2.35</t>
  </si>
  <si>
    <t>Türschild-Nr. 2.07</t>
  </si>
  <si>
    <t>OG2.38</t>
  </si>
  <si>
    <t>Türschild-Nr. 2.08</t>
  </si>
  <si>
    <t>OG2.36</t>
  </si>
  <si>
    <t>Jugendsekretär</t>
  </si>
  <si>
    <t>Türschild-Nr. 2.09</t>
  </si>
  <si>
    <t>OG2.37</t>
  </si>
  <si>
    <t>Assistent</t>
  </si>
  <si>
    <t>Türschild-Nr. 2.10</t>
  </si>
  <si>
    <t>OG2.39</t>
  </si>
  <si>
    <t>Türschild-Nr. 2.11</t>
  </si>
  <si>
    <t>OG2.40</t>
  </si>
  <si>
    <t>Türschild-Nr. 2.12</t>
  </si>
  <si>
    <t>OG2.41</t>
  </si>
  <si>
    <t>Türschild-Nr. 2.13</t>
  </si>
  <si>
    <t>OG2.42</t>
  </si>
  <si>
    <t>Türschild-Nr. 2.14</t>
  </si>
  <si>
    <t>OG2.43</t>
  </si>
  <si>
    <t>Türschild-Nr. 2.15</t>
  </si>
  <si>
    <t>OG2.44</t>
  </si>
  <si>
    <t>Türschild-Nr. 2.16</t>
  </si>
  <si>
    <t>OG2.45</t>
  </si>
  <si>
    <t>Türschild-Nr. 2.17</t>
  </si>
  <si>
    <t>OG2.46</t>
  </si>
  <si>
    <t>Türschild-Nr. 2.22</t>
  </si>
  <si>
    <t>OG2.01</t>
  </si>
  <si>
    <t>Türschild-Nr. 2.23</t>
  </si>
  <si>
    <t>OG2.02</t>
  </si>
  <si>
    <t>Türschild-Nr. 2.24</t>
  </si>
  <si>
    <t>OG2.03</t>
  </si>
  <si>
    <t>Türschild-Nr. 2.25</t>
  </si>
  <si>
    <t>OG2.04</t>
  </si>
  <si>
    <t>Türschild-Nr. 2.26</t>
  </si>
  <si>
    <t>OG2.50</t>
  </si>
  <si>
    <t>Konferenzraum Ehrenamt</t>
  </si>
  <si>
    <t>Türschild-Nr. 2.28</t>
  </si>
  <si>
    <t>OG2.07</t>
  </si>
  <si>
    <t>Azudent</t>
  </si>
  <si>
    <t>Türschild-Nr. 2.29</t>
  </si>
  <si>
    <t>OG2.06</t>
  </si>
  <si>
    <t>Türschild-Nr. 2.30</t>
  </si>
  <si>
    <t>OG2.05</t>
  </si>
  <si>
    <t>Türschild-Nr. 2.31</t>
  </si>
  <si>
    <t>OG2.08</t>
  </si>
  <si>
    <t>Türschild-Nr. 2.32</t>
  </si>
  <si>
    <t>OG2.29</t>
  </si>
  <si>
    <t>Türschild-Nr. 2.33</t>
  </si>
  <si>
    <t>OG2.30</t>
  </si>
  <si>
    <t>Referatsleitung</t>
  </si>
  <si>
    <t>Türschild-Nr. 2.34</t>
  </si>
  <si>
    <t>OG2.09</t>
  </si>
  <si>
    <t>Türschild-Nr. 2.35</t>
  </si>
  <si>
    <t>OG2.10</t>
  </si>
  <si>
    <t>Türschild-Nr. 2.36</t>
  </si>
  <si>
    <t>OG2.11</t>
  </si>
  <si>
    <t>Türschild-Nr. 2.37</t>
  </si>
  <si>
    <t>OG2.12</t>
  </si>
  <si>
    <t>Türschild-Nr. 2.38</t>
  </si>
  <si>
    <t>OG2.13</t>
  </si>
  <si>
    <t>Türschild-Nr. 2.39</t>
  </si>
  <si>
    <t>OG2.14</t>
  </si>
  <si>
    <t>Türschild-Nr. 2.40</t>
  </si>
  <si>
    <t>OG2.15</t>
  </si>
  <si>
    <t>Türschild-Nr. 2.41</t>
  </si>
  <si>
    <t>OG2.16</t>
  </si>
  <si>
    <t>Präsidium</t>
  </si>
  <si>
    <t>Türschild-Nr. 2.42</t>
  </si>
  <si>
    <t>OG2.17</t>
  </si>
  <si>
    <t>Vorstand Vorsitzender</t>
  </si>
  <si>
    <t>Türschild-Nr. 2.43</t>
  </si>
  <si>
    <t>OG2.18</t>
  </si>
  <si>
    <t>Türschild-Nr. 2.44</t>
  </si>
  <si>
    <t>OG2.19</t>
  </si>
  <si>
    <t>Türschild-Nr. 2.45</t>
  </si>
  <si>
    <t>OG2.20</t>
  </si>
  <si>
    <t>Türschild-Nr. 2.46</t>
  </si>
  <si>
    <t>OG2.21</t>
  </si>
  <si>
    <t>Türschild-Nr. 2.47</t>
  </si>
  <si>
    <t>OG2.22</t>
  </si>
  <si>
    <t>Türschild-Nr. 2.48</t>
  </si>
  <si>
    <t>OG2.23</t>
  </si>
  <si>
    <t>Türschild-Nr. 2.49</t>
  </si>
  <si>
    <t>OG2.24</t>
  </si>
  <si>
    <t>Türschild-Nr. 2.50</t>
  </si>
  <si>
    <t>OG2.25</t>
  </si>
  <si>
    <t>Türschild-Nr. 2.51</t>
  </si>
  <si>
    <t>OG2.26</t>
  </si>
  <si>
    <t>Türschild-Nr. 2.52</t>
  </si>
  <si>
    <t>OG2.27</t>
  </si>
  <si>
    <t>Versicherg.</t>
  </si>
  <si>
    <t>Türschild-Nr. 2.53</t>
  </si>
  <si>
    <t>OG2.28</t>
  </si>
  <si>
    <t>Gesundh.</t>
  </si>
  <si>
    <t>Türschild-Nr. 2.54</t>
  </si>
  <si>
    <t>OG2.62</t>
  </si>
  <si>
    <t>Konferenzraum Olympia</t>
  </si>
  <si>
    <t>Türschild-Nr. 2.56</t>
  </si>
  <si>
    <t>OG2.54</t>
  </si>
  <si>
    <t>Türschild-Nr. 2.57</t>
  </si>
  <si>
    <t>OG2.51</t>
  </si>
  <si>
    <t>Türschild-Nr. 2.66</t>
  </si>
  <si>
    <t>OG2.71</t>
  </si>
  <si>
    <t>Türschild-Nr. 2.19</t>
  </si>
  <si>
    <t>OG2.49</t>
  </si>
  <si>
    <t>Lager Bew.</t>
  </si>
  <si>
    <t>2.OG</t>
  </si>
  <si>
    <t>staubb. Anstr. (FB 9)</t>
  </si>
  <si>
    <t>Vinyl gewebt, (FB 8)</t>
  </si>
  <si>
    <t>Vinyl, gewebt (FB 12)</t>
  </si>
  <si>
    <t>Vinyl, gewebt (FB12)</t>
  </si>
  <si>
    <t xml:space="preserve">1 x wö. </t>
  </si>
  <si>
    <t>LV Code Unterricht</t>
  </si>
  <si>
    <t>2 x wö.</t>
  </si>
  <si>
    <t>Unterricht</t>
  </si>
  <si>
    <t>Treppenhaus (freie Treppe)</t>
  </si>
  <si>
    <t>Holz</t>
  </si>
  <si>
    <t xml:space="preserve">überdachter Eingangsbereich </t>
  </si>
  <si>
    <t>Beton</t>
  </si>
  <si>
    <t>Lohn- uhd Lohngebundene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</si>
</sst>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_-* #,##0.00\ _€_-;\-* #,##0.00\ _€_-;_-* &quot;-&quot;??\ _€_-;_-@_-"/>
  </numFmts>
  <fonts count="53" x14ac:knownFonts="1">
    <font>
      <sz val="11"/>
      <color theme="1"/>
      <name val="Calibri"/>
      <family val="2"/>
      <scheme val="minor"/>
    </font>
    <font>
      <sz val="10"/>
      <name val="Arial"/>
      <family val="2"/>
    </font>
    <font>
      <b/>
      <sz val="8"/>
      <name val="Tahoma"/>
      <family val="2"/>
    </font>
    <font>
      <b/>
      <sz val="12"/>
      <name val="Tahoma"/>
      <family val="2"/>
    </font>
    <font>
      <sz val="10"/>
      <name val="Tahoma"/>
      <family val="2"/>
    </font>
    <font>
      <b/>
      <sz val="10"/>
      <name val="Tahoma"/>
      <family val="2"/>
    </font>
    <font>
      <u/>
      <sz val="10"/>
      <color theme="10"/>
      <name val="Arial"/>
      <family val="2"/>
    </font>
    <font>
      <sz val="11"/>
      <name val="Tahoma"/>
      <family val="2"/>
    </font>
    <font>
      <b/>
      <sz val="11"/>
      <name val="Tahoma"/>
      <family val="2"/>
    </font>
    <font>
      <sz val="11"/>
      <color theme="1"/>
      <name val="Calibri"/>
      <family val="2"/>
      <scheme val="minor"/>
    </font>
    <font>
      <sz val="8"/>
      <color rgb="FFFF0000"/>
      <name val="Verdana"/>
      <family val="2"/>
    </font>
    <font>
      <sz val="8"/>
      <name val="Verdana"/>
      <family val="2"/>
    </font>
    <font>
      <b/>
      <sz val="8"/>
      <name val="Verdana"/>
      <family val="2"/>
    </font>
    <font>
      <vertAlign val="superscript"/>
      <sz val="8"/>
      <name val="Verdana"/>
      <family val="2"/>
    </font>
    <font>
      <b/>
      <sz val="11"/>
      <color theme="1"/>
      <name val="Calibri"/>
      <family val="2"/>
      <scheme val="minor"/>
    </font>
    <font>
      <sz val="11"/>
      <color indexed="10"/>
      <name val="Calibri"/>
      <family val="2"/>
    </font>
    <font>
      <sz val="11"/>
      <color indexed="8"/>
      <name val="Calibri"/>
      <family val="2"/>
    </font>
    <font>
      <sz val="11"/>
      <name val="Calibri"/>
      <family val="2"/>
      <scheme val="minor"/>
    </font>
    <font>
      <b/>
      <sz val="18"/>
      <color theme="1"/>
      <name val="Calibri"/>
      <family val="2"/>
      <scheme val="minor"/>
    </font>
    <font>
      <b/>
      <sz val="18"/>
      <color theme="1"/>
      <name val="Tahoma"/>
      <family val="2"/>
    </font>
    <font>
      <b/>
      <sz val="11"/>
      <name val="Verdana"/>
      <family val="2"/>
    </font>
    <font>
      <sz val="10"/>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1"/>
      <color indexed="9"/>
      <name val="Calibri"/>
      <family val="2"/>
    </font>
    <font>
      <sz val="8"/>
      <name val="Calibri"/>
      <family val="2"/>
      <scheme val="minor"/>
    </font>
    <font>
      <b/>
      <sz val="16"/>
      <name val="Tahoma"/>
      <family val="2"/>
    </font>
    <font>
      <sz val="16"/>
      <color theme="1"/>
      <name val="Tahoma"/>
      <family val="2"/>
    </font>
    <font>
      <b/>
      <sz val="16"/>
      <color theme="1"/>
      <name val="Tahoma"/>
      <family val="2"/>
    </font>
    <font>
      <b/>
      <u val="double"/>
      <sz val="16"/>
      <color theme="1"/>
      <name val="Tahoma"/>
      <family val="2"/>
    </font>
    <font>
      <sz val="11"/>
      <color indexed="8"/>
      <name val="Tahoma"/>
      <family val="2"/>
    </font>
    <font>
      <sz val="10"/>
      <color rgb="FF2F2F2F"/>
      <name val="Tahoma"/>
      <family val="2"/>
    </font>
    <font>
      <sz val="10"/>
      <color theme="1"/>
      <name val="Tahoma"/>
      <family val="2"/>
    </font>
    <font>
      <b/>
      <sz val="10"/>
      <name val="Arial"/>
      <family val="2"/>
    </font>
    <font>
      <sz val="12"/>
      <name val="Tahoma"/>
      <family val="2"/>
    </font>
    <font>
      <sz val="12"/>
      <color theme="1"/>
      <name val="Tahoma"/>
      <family val="2"/>
    </font>
    <font>
      <sz val="12"/>
      <color theme="1"/>
      <name val="Calibri"/>
      <family val="2"/>
      <scheme val="minor"/>
    </font>
    <font>
      <b/>
      <sz val="12"/>
      <color theme="1"/>
      <name val="Tahoma"/>
      <family val="2"/>
    </font>
    <font>
      <b/>
      <sz val="12"/>
      <color theme="1"/>
      <name val="Calibri"/>
      <family val="2"/>
      <scheme val="minor"/>
    </font>
    <font>
      <sz val="12"/>
      <name val="Calibri"/>
      <family val="2"/>
      <scheme val="minor"/>
    </font>
    <font>
      <sz val="12"/>
      <color rgb="FF000000"/>
      <name val="Arial"/>
      <family val="2"/>
    </font>
  </fonts>
  <fills count="3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4"/>
        <bgColor theme="4"/>
      </patternFill>
    </fill>
    <fill>
      <patternFill patternType="solid">
        <fgColor theme="7" tint="0.59999389629810485"/>
        <bgColor indexed="64"/>
      </patternFill>
    </fill>
    <fill>
      <patternFill patternType="solid">
        <fgColor rgb="FFFF0000"/>
        <bgColor indexed="64"/>
      </patternFill>
    </fill>
    <fill>
      <patternFill patternType="solid">
        <fgColor theme="2"/>
        <bgColor indexed="64"/>
      </patternFill>
    </fill>
    <fill>
      <patternFill patternType="solid">
        <fgColor indexed="11"/>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s>
  <cellStyleXfs count="55">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1" fillId="0" borderId="0"/>
    <xf numFmtId="164" fontId="1" fillId="0" borderId="0" applyFont="0" applyFill="0" applyBorder="0" applyAlignment="0" applyProtection="0"/>
    <xf numFmtId="164" fontId="9" fillId="0" borderId="0" applyFont="0" applyFill="0" applyBorder="0" applyAlignment="0" applyProtection="0"/>
    <xf numFmtId="0" fontId="21" fillId="0" borderId="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5" borderId="0" applyNumberFormat="0" applyBorder="0" applyAlignment="0" applyProtection="0"/>
    <xf numFmtId="0" fontId="23" fillId="26" borderId="6" applyNumberFormat="0" applyAlignment="0" applyProtection="0"/>
    <xf numFmtId="0" fontId="24" fillId="26" borderId="7" applyNumberFormat="0" applyAlignment="0" applyProtection="0"/>
    <xf numFmtId="0" fontId="25" fillId="13" borderId="7" applyNumberFormat="0" applyAlignment="0" applyProtection="0"/>
    <xf numFmtId="0" fontId="26" fillId="0" borderId="8" applyNumberFormat="0" applyFill="0" applyAlignment="0" applyProtection="0"/>
    <xf numFmtId="0" fontId="27" fillId="0" borderId="0" applyNumberFormat="0" applyFill="0" applyBorder="0" applyAlignment="0" applyProtection="0"/>
    <xf numFmtId="44" fontId="1" fillId="0" borderId="0" applyFont="0" applyFill="0" applyBorder="0" applyAlignment="0" applyProtection="0"/>
    <xf numFmtId="0" fontId="28" fillId="10" borderId="0" applyNumberFormat="0" applyBorder="0" applyAlignment="0" applyProtection="0"/>
    <xf numFmtId="164" fontId="1" fillId="0" borderId="0" applyFont="0" applyFill="0" applyBorder="0" applyAlignment="0" applyProtection="0"/>
    <xf numFmtId="0" fontId="29" fillId="27" borderId="0" applyNumberFormat="0" applyBorder="0" applyAlignment="0" applyProtection="0"/>
    <xf numFmtId="0" fontId="1" fillId="28" borderId="9" applyNumberFormat="0" applyFont="0" applyAlignment="0" applyProtection="0"/>
    <xf numFmtId="0" fontId="30" fillId="9" borderId="0" applyNumberFormat="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35" fillId="0" borderId="13" applyNumberFormat="0" applyFill="0" applyAlignment="0" applyProtection="0"/>
    <xf numFmtId="0" fontId="15" fillId="0" borderId="0" applyNumberFormat="0" applyFill="0" applyBorder="0" applyAlignment="0" applyProtection="0"/>
    <xf numFmtId="0" fontId="36" fillId="29" borderId="14" applyNumberFormat="0" applyAlignment="0" applyProtection="0"/>
    <xf numFmtId="0" fontId="9" fillId="0" borderId="0"/>
    <xf numFmtId="164" fontId="9" fillId="0" borderId="0" applyFont="0" applyFill="0" applyBorder="0" applyAlignment="0" applyProtection="0"/>
    <xf numFmtId="0" fontId="42" fillId="0" borderId="0"/>
  </cellStyleXfs>
  <cellXfs count="189">
    <xf numFmtId="0" fontId="0" fillId="0" borderId="0" xfId="0"/>
    <xf numFmtId="0" fontId="11" fillId="0" borderId="0" xfId="0" applyFont="1" applyAlignment="1">
      <alignment vertical="center"/>
    </xf>
    <xf numFmtId="44" fontId="0" fillId="0" borderId="0" xfId="0" applyNumberFormat="1"/>
    <xf numFmtId="0" fontId="0" fillId="0" borderId="3" xfId="0" applyBorder="1"/>
    <xf numFmtId="2" fontId="10" fillId="0" borderId="3" xfId="0" applyNumberFormat="1" applyFont="1" applyBorder="1" applyAlignment="1">
      <alignment vertical="center"/>
    </xf>
    <xf numFmtId="0" fontId="20" fillId="0" borderId="3" xfId="0" applyFont="1" applyBorder="1" applyAlignment="1">
      <alignment vertical="center"/>
    </xf>
    <xf numFmtId="2" fontId="11" fillId="0" borderId="3" xfId="0" applyNumberFormat="1" applyFont="1" applyBorder="1" applyAlignment="1">
      <alignment vertical="center"/>
    </xf>
    <xf numFmtId="2" fontId="12" fillId="0" borderId="3" xfId="0" applyNumberFormat="1" applyFont="1" applyBorder="1" applyAlignment="1">
      <alignment vertical="center"/>
    </xf>
    <xf numFmtId="2" fontId="12" fillId="0" borderId="3" xfId="0" applyNumberFormat="1" applyFont="1" applyBorder="1"/>
    <xf numFmtId="0" fontId="3" fillId="0" borderId="1" xfId="0" applyFont="1" applyBorder="1" applyAlignment="1" applyProtection="1">
      <alignment vertical="top" wrapText="1" shrinkToFit="1"/>
      <protection hidden="1"/>
    </xf>
    <xf numFmtId="0" fontId="4" fillId="0" borderId="2" xfId="0" applyFont="1" applyBorder="1" applyAlignment="1" applyProtection="1">
      <alignment shrinkToFit="1"/>
      <protection hidden="1"/>
    </xf>
    <xf numFmtId="0" fontId="4" fillId="0" borderId="4" xfId="0" applyFont="1" applyBorder="1" applyAlignment="1" applyProtection="1">
      <alignment shrinkToFit="1"/>
      <protection hidden="1"/>
    </xf>
    <xf numFmtId="0" fontId="0" fillId="0" borderId="17" xfId="0" applyBorder="1"/>
    <xf numFmtId="2" fontId="11" fillId="0" borderId="16" xfId="0" applyNumberFormat="1" applyFont="1" applyBorder="1"/>
    <xf numFmtId="10" fontId="11" fillId="0" borderId="16" xfId="4" applyNumberFormat="1" applyFont="1" applyBorder="1" applyAlignment="1">
      <alignment horizontal="center" vertical="center"/>
    </xf>
    <xf numFmtId="44" fontId="11" fillId="0" borderId="17" xfId="3" applyFont="1" applyBorder="1" applyAlignment="1">
      <alignment horizontal="center" vertical="center"/>
    </xf>
    <xf numFmtId="10" fontId="11" fillId="5" borderId="16" xfId="4" applyNumberFormat="1" applyFont="1" applyFill="1" applyBorder="1" applyAlignment="1" applyProtection="1">
      <alignment horizontal="center" vertical="center"/>
      <protection locked="0"/>
    </xf>
    <xf numFmtId="2" fontId="11" fillId="0" borderId="16" xfId="0" applyNumberFormat="1" applyFont="1" applyBorder="1" applyAlignment="1">
      <alignment horizontal="center" vertical="center"/>
    </xf>
    <xf numFmtId="2" fontId="11" fillId="0" borderId="17" xfId="0" applyNumberFormat="1" applyFont="1" applyBorder="1" applyAlignment="1">
      <alignment horizontal="center" vertical="center"/>
    </xf>
    <xf numFmtId="0" fontId="0" fillId="0" borderId="16" xfId="0" applyBorder="1"/>
    <xf numFmtId="0" fontId="11" fillId="0" borderId="16" xfId="0" applyFont="1" applyBorder="1" applyAlignment="1">
      <alignment vertical="center"/>
    </xf>
    <xf numFmtId="0" fontId="11" fillId="0" borderId="17" xfId="0" applyFont="1" applyBorder="1" applyAlignment="1">
      <alignment vertical="center"/>
    </xf>
    <xf numFmtId="2" fontId="11" fillId="0" borderId="16" xfId="0" applyNumberFormat="1" applyFont="1" applyBorder="1" applyAlignment="1">
      <alignment vertical="center"/>
    </xf>
    <xf numFmtId="2" fontId="11" fillId="0" borderId="17" xfId="0" applyNumberFormat="1" applyFont="1" applyBorder="1" applyAlignment="1">
      <alignment vertical="center"/>
    </xf>
    <xf numFmtId="2" fontId="12" fillId="0" borderId="16" xfId="0" applyNumberFormat="1" applyFont="1" applyBorder="1" applyAlignment="1">
      <alignment vertical="center"/>
    </xf>
    <xf numFmtId="9" fontId="12" fillId="0" borderId="16" xfId="4" applyFont="1" applyBorder="1" applyAlignment="1">
      <alignment horizontal="center" vertical="center"/>
    </xf>
    <xf numFmtId="44" fontId="12" fillId="5" borderId="17" xfId="3" applyFont="1" applyFill="1" applyBorder="1" applyAlignment="1" applyProtection="1">
      <alignment horizontal="center" vertical="center"/>
      <protection locked="0"/>
    </xf>
    <xf numFmtId="2" fontId="12" fillId="0" borderId="16" xfId="0" applyNumberFormat="1" applyFont="1" applyBorder="1" applyAlignment="1">
      <alignment horizontal="center" vertical="center"/>
    </xf>
    <xf numFmtId="44" fontId="12" fillId="0" borderId="17" xfId="3" applyFont="1" applyBorder="1" applyAlignment="1">
      <alignment horizontal="center" vertical="center"/>
    </xf>
    <xf numFmtId="10" fontId="11" fillId="5" borderId="16" xfId="7" applyNumberFormat="1" applyFont="1" applyFill="1" applyBorder="1" applyAlignment="1" applyProtection="1">
      <alignment horizontal="center" vertical="center"/>
      <protection locked="0"/>
    </xf>
    <xf numFmtId="44" fontId="11" fillId="0" borderId="17" xfId="3" applyFont="1" applyBorder="1" applyAlignment="1">
      <alignment horizontal="center"/>
    </xf>
    <xf numFmtId="10" fontId="12" fillId="0" borderId="16" xfId="4" applyNumberFormat="1" applyFont="1" applyBorder="1" applyAlignment="1">
      <alignment horizontal="center" vertical="center"/>
    </xf>
    <xf numFmtId="2" fontId="12" fillId="0" borderId="17" xfId="0" applyNumberFormat="1" applyFont="1" applyBorder="1" applyAlignment="1">
      <alignment horizontal="center" vertical="center"/>
    </xf>
    <xf numFmtId="10" fontId="11" fillId="0" borderId="16" xfId="0" applyNumberFormat="1" applyFont="1" applyBorder="1" applyAlignment="1">
      <alignment horizontal="center" vertical="center"/>
    </xf>
    <xf numFmtId="2" fontId="12" fillId="0" borderId="16" xfId="0" applyNumberFormat="1" applyFont="1" applyBorder="1"/>
    <xf numFmtId="10" fontId="12" fillId="0" borderId="16" xfId="4" applyNumberFormat="1" applyFont="1" applyBorder="1" applyAlignment="1">
      <alignment horizontal="center"/>
    </xf>
    <xf numFmtId="44" fontId="12" fillId="0" borderId="17" xfId="3" applyFont="1" applyBorder="1" applyAlignment="1">
      <alignment horizontal="center"/>
    </xf>
    <xf numFmtId="10" fontId="12" fillId="0" borderId="16" xfId="4" applyNumberFormat="1" applyFont="1" applyBorder="1" applyAlignment="1">
      <alignment vertical="center"/>
    </xf>
    <xf numFmtId="44" fontId="12" fillId="0" borderId="17" xfId="3" applyFont="1" applyBorder="1" applyAlignment="1">
      <alignment vertical="center"/>
    </xf>
    <xf numFmtId="10" fontId="11" fillId="0" borderId="16" xfId="4" applyNumberFormat="1" applyFont="1" applyBorder="1" applyAlignment="1">
      <alignment vertical="center"/>
    </xf>
    <xf numFmtId="44" fontId="11" fillId="0" borderId="17" xfId="3" applyFont="1" applyBorder="1" applyAlignment="1">
      <alignment vertical="center"/>
    </xf>
    <xf numFmtId="2" fontId="11" fillId="0" borderId="17" xfId="0" applyNumberFormat="1" applyFont="1" applyBorder="1"/>
    <xf numFmtId="10" fontId="12" fillId="0" borderId="16" xfId="0" applyNumberFormat="1" applyFont="1" applyBorder="1" applyAlignment="1">
      <alignment horizontal="center" vertical="center"/>
    </xf>
    <xf numFmtId="0" fontId="40" fillId="0" borderId="15" xfId="0" applyFont="1" applyBorder="1"/>
    <xf numFmtId="0" fontId="39" fillId="0" borderId="15" xfId="0" applyFont="1" applyBorder="1"/>
    <xf numFmtId="0" fontId="39" fillId="0" borderId="17" xfId="0" applyFont="1" applyBorder="1"/>
    <xf numFmtId="0" fontId="40" fillId="0" borderId="17" xfId="0" applyFont="1" applyBorder="1"/>
    <xf numFmtId="44" fontId="39" fillId="0" borderId="17" xfId="3" applyFont="1" applyBorder="1"/>
    <xf numFmtId="44" fontId="40" fillId="0" borderId="17" xfId="3" applyFont="1" applyBorder="1"/>
    <xf numFmtId="0" fontId="41" fillId="0" borderId="15" xfId="0" applyFont="1" applyBorder="1"/>
    <xf numFmtId="0" fontId="39" fillId="0" borderId="4" xfId="0" applyFont="1" applyBorder="1"/>
    <xf numFmtId="44" fontId="40" fillId="0" borderId="5" xfId="3" applyFont="1" applyBorder="1"/>
    <xf numFmtId="0" fontId="7" fillId="6" borderId="17" xfId="0" applyFont="1" applyFill="1" applyBorder="1" applyAlignment="1" applyProtection="1">
      <alignment shrinkToFit="1"/>
      <protection locked="0"/>
    </xf>
    <xf numFmtId="0" fontId="4" fillId="6" borderId="17" xfId="0" applyFont="1" applyFill="1" applyBorder="1" applyAlignment="1" applyProtection="1">
      <alignment shrinkToFit="1"/>
      <protection locked="0"/>
    </xf>
    <xf numFmtId="0" fontId="0" fillId="0" borderId="0" xfId="0" applyAlignment="1">
      <alignment horizontal="center" vertical="center"/>
    </xf>
    <xf numFmtId="0" fontId="7" fillId="3" borderId="17" xfId="0" applyFont="1" applyFill="1" applyBorder="1" applyAlignment="1" applyProtection="1">
      <alignment vertical="center" wrapText="1" shrinkToFit="1"/>
      <protection hidden="1"/>
    </xf>
    <xf numFmtId="49" fontId="7" fillId="3" borderId="17" xfId="0" applyNumberFormat="1" applyFont="1" applyFill="1" applyBorder="1" applyAlignment="1" applyProtection="1">
      <alignment horizontal="left" shrinkToFit="1"/>
      <protection hidden="1"/>
    </xf>
    <xf numFmtId="0" fontId="2" fillId="31" borderId="16" xfId="0" applyFont="1" applyFill="1" applyBorder="1" applyAlignment="1">
      <alignment horizontal="center" vertical="center" wrapText="1" shrinkToFit="1"/>
    </xf>
    <xf numFmtId="0" fontId="0" fillId="0" borderId="16" xfId="0" applyBorder="1" applyAlignment="1">
      <alignment horizontal="center" vertical="center" wrapText="1" shrinkToFit="1"/>
    </xf>
    <xf numFmtId="0" fontId="40" fillId="0" borderId="3" xfId="0" applyFont="1" applyBorder="1"/>
    <xf numFmtId="0" fontId="40" fillId="0" borderId="19" xfId="0" applyFont="1" applyBorder="1"/>
    <xf numFmtId="0" fontId="39" fillId="0" borderId="19" xfId="0" applyFont="1" applyBorder="1"/>
    <xf numFmtId="0" fontId="41" fillId="0" borderId="19" xfId="0" applyFont="1" applyBorder="1"/>
    <xf numFmtId="0" fontId="39" fillId="0" borderId="21" xfId="0" applyFont="1" applyBorder="1"/>
    <xf numFmtId="3" fontId="39" fillId="0" borderId="19" xfId="0" applyNumberFormat="1" applyFont="1" applyBorder="1"/>
    <xf numFmtId="3" fontId="39" fillId="0" borderId="15" xfId="0" applyNumberFormat="1" applyFont="1" applyBorder="1"/>
    <xf numFmtId="0" fontId="0" fillId="32" borderId="16" xfId="0" applyFill="1" applyBorder="1" applyAlignment="1">
      <alignment horizontal="center" vertical="center"/>
    </xf>
    <xf numFmtId="0" fontId="2" fillId="2" borderId="16" xfId="0" applyFont="1" applyFill="1" applyBorder="1" applyAlignment="1" applyProtection="1">
      <alignment horizontal="center" vertical="center" wrapText="1" shrinkToFit="1"/>
      <protection hidden="1"/>
    </xf>
    <xf numFmtId="0" fontId="8" fillId="3" borderId="16" xfId="0" applyFont="1" applyFill="1" applyBorder="1" applyAlignment="1" applyProtection="1">
      <alignment horizontal="center" vertical="center" wrapText="1" shrinkToFit="1"/>
      <protection hidden="1"/>
    </xf>
    <xf numFmtId="0" fontId="18" fillId="0" borderId="16" xfId="0" applyFont="1" applyBorder="1" applyAlignment="1">
      <alignment horizontal="center" wrapText="1" shrinkToFit="1"/>
    </xf>
    <xf numFmtId="2" fontId="8" fillId="3" borderId="16" xfId="0" applyNumberFormat="1" applyFont="1" applyFill="1" applyBorder="1" applyAlignment="1" applyProtection="1">
      <alignment horizontal="center" vertical="center" wrapText="1" shrinkToFit="1"/>
      <protection hidden="1"/>
    </xf>
    <xf numFmtId="0" fontId="8" fillId="3" borderId="16" xfId="0" applyFont="1" applyFill="1" applyBorder="1" applyAlignment="1" applyProtection="1">
      <alignment horizontal="right" vertical="center" wrapText="1" shrinkToFit="1"/>
      <protection hidden="1"/>
    </xf>
    <xf numFmtId="2" fontId="2" fillId="2" borderId="16" xfId="0" applyNumberFormat="1" applyFont="1" applyFill="1" applyBorder="1" applyAlignment="1" applyProtection="1">
      <alignment horizontal="center" vertical="center" wrapText="1" shrinkToFit="1"/>
      <protection hidden="1"/>
    </xf>
    <xf numFmtId="0" fontId="2" fillId="0" borderId="16" xfId="0" applyFont="1" applyBorder="1" applyAlignment="1" applyProtection="1">
      <alignment horizontal="right" vertical="center" wrapText="1" shrinkToFit="1"/>
      <protection hidden="1"/>
    </xf>
    <xf numFmtId="4" fontId="8" fillId="3" borderId="16" xfId="0" applyNumberFormat="1" applyFont="1" applyFill="1" applyBorder="1" applyAlignment="1" applyProtection="1">
      <alignment horizontal="center" vertical="center" wrapText="1" shrinkToFit="1"/>
      <protection hidden="1"/>
    </xf>
    <xf numFmtId="0" fontId="43" fillId="0" borderId="16" xfId="0" applyFont="1" applyBorder="1" applyAlignment="1">
      <alignment horizontal="center" vertical="center" wrapText="1"/>
    </xf>
    <xf numFmtId="2" fontId="44" fillId="0" borderId="16" xfId="0" applyNumberFormat="1" applyFont="1" applyBorder="1" applyAlignment="1">
      <alignment horizontal="center" vertical="center" wrapText="1" shrinkToFit="1"/>
    </xf>
    <xf numFmtId="0" fontId="44" fillId="0" borderId="16" xfId="0" applyFont="1" applyBorder="1" applyAlignment="1">
      <alignment horizontal="center" vertical="center" wrapText="1" shrinkToFit="1"/>
    </xf>
    <xf numFmtId="4" fontId="44" fillId="6" borderId="16" xfId="0" applyNumberFormat="1" applyFont="1" applyFill="1" applyBorder="1" applyAlignment="1" applyProtection="1">
      <alignment horizontal="center" vertical="center" wrapText="1" shrinkToFit="1"/>
      <protection locked="0"/>
    </xf>
    <xf numFmtId="4" fontId="44" fillId="2" borderId="16" xfId="0" applyNumberFormat="1" applyFont="1" applyFill="1" applyBorder="1" applyAlignment="1" applyProtection="1">
      <alignment horizontal="center" vertical="center" wrapText="1" shrinkToFit="1"/>
      <protection hidden="1"/>
    </xf>
    <xf numFmtId="1" fontId="17" fillId="32" borderId="16" xfId="7" applyNumberFormat="1" applyFont="1" applyFill="1" applyBorder="1" applyAlignment="1">
      <alignment horizontal="center" vertical="center"/>
    </xf>
    <xf numFmtId="2" fontId="0" fillId="32" borderId="16" xfId="0" applyNumberFormat="1" applyFill="1" applyBorder="1" applyAlignment="1">
      <alignment horizontal="center" vertical="center"/>
    </xf>
    <xf numFmtId="1" fontId="0" fillId="32" borderId="16" xfId="0" applyNumberFormat="1" applyFill="1" applyBorder="1" applyAlignment="1">
      <alignment horizontal="center" vertical="center" wrapText="1"/>
    </xf>
    <xf numFmtId="0" fontId="14" fillId="30" borderId="16" xfId="0" applyFont="1" applyFill="1" applyBorder="1"/>
    <xf numFmtId="0" fontId="0" fillId="30" borderId="16" xfId="0" applyFill="1" applyBorder="1"/>
    <xf numFmtId="0" fontId="1" fillId="30" borderId="16" xfId="5" applyFill="1" applyBorder="1"/>
    <xf numFmtId="0" fontId="1" fillId="5" borderId="16" xfId="5" applyFill="1" applyBorder="1"/>
    <xf numFmtId="2" fontId="1" fillId="5" borderId="16" xfId="5" applyNumberFormat="1" applyFill="1" applyBorder="1" applyAlignment="1" applyProtection="1">
      <alignment horizontal="center" vertical="center"/>
      <protection locked="0"/>
    </xf>
    <xf numFmtId="0" fontId="1" fillId="0" borderId="16" xfId="5" applyBorder="1"/>
    <xf numFmtId="0" fontId="1" fillId="35" borderId="16" xfId="5" applyFill="1" applyBorder="1"/>
    <xf numFmtId="2" fontId="1" fillId="35" borderId="16" xfId="5" applyNumberFormat="1" applyFill="1" applyBorder="1" applyAlignment="1">
      <alignment horizontal="center" vertical="center"/>
    </xf>
    <xf numFmtId="0" fontId="45" fillId="0" borderId="16" xfId="5" applyFont="1" applyBorder="1"/>
    <xf numFmtId="2" fontId="1" fillId="0" borderId="16" xfId="5" applyNumberFormat="1" applyBorder="1"/>
    <xf numFmtId="4" fontId="47" fillId="6" borderId="16" xfId="0" applyNumberFormat="1" applyFont="1" applyFill="1" applyBorder="1" applyAlignment="1" applyProtection="1">
      <alignment horizontal="center" vertical="center" wrapText="1" shrinkToFit="1"/>
      <protection locked="0"/>
    </xf>
    <xf numFmtId="0" fontId="4" fillId="0" borderId="15" xfId="0" applyFont="1" applyBorder="1" applyAlignment="1" applyProtection="1">
      <alignment vertical="top" wrapText="1" shrinkToFit="1"/>
      <protection hidden="1"/>
    </xf>
    <xf numFmtId="0" fontId="4" fillId="0" borderId="17" xfId="0" applyFont="1" applyBorder="1" applyAlignment="1" applyProtection="1">
      <alignment shrinkToFit="1"/>
      <protection hidden="1"/>
    </xf>
    <xf numFmtId="0" fontId="8" fillId="0" borderId="15" xfId="0" applyFont="1" applyBorder="1" applyAlignment="1" applyProtection="1">
      <alignment vertical="top" wrapText="1" shrinkToFit="1"/>
      <protection hidden="1"/>
    </xf>
    <xf numFmtId="0" fontId="5" fillId="0" borderId="17" xfId="0" applyFont="1" applyBorder="1" applyAlignment="1" applyProtection="1">
      <alignment shrinkToFit="1"/>
      <protection hidden="1"/>
    </xf>
    <xf numFmtId="0" fontId="7" fillId="0" borderId="15" xfId="0" applyFont="1" applyBorder="1" applyAlignment="1" applyProtection="1">
      <alignment vertical="top" wrapText="1" shrinkToFit="1"/>
      <protection hidden="1"/>
    </xf>
    <xf numFmtId="0" fontId="7" fillId="0" borderId="15" xfId="0" applyFont="1" applyBorder="1" applyAlignment="1" applyProtection="1">
      <alignment shrinkToFit="1"/>
      <protection hidden="1"/>
    </xf>
    <xf numFmtId="0" fontId="4" fillId="0" borderId="15" xfId="0" applyFont="1" applyBorder="1" applyAlignment="1" applyProtection="1">
      <alignment shrinkToFit="1"/>
      <protection hidden="1"/>
    </xf>
    <xf numFmtId="0" fontId="6" fillId="6" borderId="29" xfId="2" applyFill="1" applyBorder="1" applyAlignment="1" applyProtection="1">
      <alignment shrinkToFit="1"/>
      <protection locked="0"/>
    </xf>
    <xf numFmtId="2" fontId="1" fillId="6" borderId="16" xfId="5" applyNumberFormat="1" applyFill="1" applyBorder="1" applyAlignment="1" applyProtection="1">
      <alignment horizontal="center" vertical="center"/>
      <protection locked="0"/>
    </xf>
    <xf numFmtId="2" fontId="1" fillId="6" borderId="16" xfId="5" applyNumberFormat="1" applyFill="1" applyBorder="1" applyAlignment="1" applyProtection="1">
      <alignment horizontal="center"/>
      <protection locked="0"/>
    </xf>
    <xf numFmtId="0" fontId="17" fillId="0" borderId="0" xfId="0" applyFont="1" applyAlignment="1">
      <alignment horizontal="center" vertical="center"/>
    </xf>
    <xf numFmtId="2" fontId="14" fillId="32" borderId="16" xfId="0" applyNumberFormat="1" applyFont="1" applyFill="1" applyBorder="1" applyAlignment="1">
      <alignment horizontal="center" vertical="center"/>
    </xf>
    <xf numFmtId="49" fontId="46" fillId="0" borderId="16" xfId="0" applyNumberFormat="1" applyFont="1" applyBorder="1" applyAlignment="1" applyProtection="1">
      <alignment horizontal="center" vertical="center" wrapText="1" shrinkToFit="1"/>
      <protection hidden="1"/>
    </xf>
    <xf numFmtId="0" fontId="47" fillId="0" borderId="16" xfId="0" applyFont="1" applyBorder="1" applyAlignment="1">
      <alignment horizontal="center" vertical="center" wrapText="1" shrinkToFit="1"/>
    </xf>
    <xf numFmtId="3" fontId="47" fillId="6" borderId="16" xfId="0" applyNumberFormat="1" applyFont="1" applyFill="1" applyBorder="1" applyAlignment="1" applyProtection="1">
      <alignment horizontal="center" vertical="center" wrapText="1" shrinkToFit="1"/>
      <protection locked="0"/>
    </xf>
    <xf numFmtId="4" fontId="47" fillId="0" borderId="16" xfId="0" applyNumberFormat="1" applyFont="1" applyBorder="1" applyAlignment="1" applyProtection="1">
      <alignment horizontal="center" vertical="center" wrapText="1" shrinkToFit="1"/>
      <protection hidden="1"/>
    </xf>
    <xf numFmtId="0" fontId="14" fillId="32" borderId="16" xfId="0" applyFont="1" applyFill="1" applyBorder="1" applyAlignment="1">
      <alignment horizontal="center" vertical="center"/>
    </xf>
    <xf numFmtId="164" fontId="14" fillId="32" borderId="16" xfId="7" applyFont="1" applyFill="1" applyBorder="1" applyAlignment="1">
      <alignment horizontal="center" vertical="center"/>
    </xf>
    <xf numFmtId="0" fontId="39" fillId="0" borderId="32" xfId="0" applyFont="1" applyBorder="1"/>
    <xf numFmtId="0" fontId="48" fillId="0" borderId="0" xfId="0" applyFont="1" applyAlignment="1">
      <alignment vertical="center"/>
    </xf>
    <xf numFmtId="3" fontId="46" fillId="0" borderId="15" xfId="0" applyNumberFormat="1" applyFont="1" applyBorder="1" applyAlignment="1" applyProtection="1">
      <alignment horizontal="center" vertical="center" wrapText="1" shrinkToFit="1"/>
      <protection hidden="1"/>
    </xf>
    <xf numFmtId="0" fontId="48" fillId="0" borderId="16" xfId="0" applyFont="1" applyBorder="1" applyAlignment="1">
      <alignment horizontal="center" vertical="center"/>
    </xf>
    <xf numFmtId="0" fontId="48" fillId="0" borderId="16" xfId="0" applyFont="1" applyBorder="1" applyAlignment="1">
      <alignment horizontal="center" vertical="center" wrapText="1"/>
    </xf>
    <xf numFmtId="4" fontId="46" fillId="0" borderId="16" xfId="0" applyNumberFormat="1" applyFont="1" applyBorder="1" applyAlignment="1" applyProtection="1">
      <alignment horizontal="center" vertical="center" wrapText="1" shrinkToFit="1"/>
      <protection locked="0"/>
    </xf>
    <xf numFmtId="4" fontId="47" fillId="0" borderId="17" xfId="0" applyNumberFormat="1" applyFont="1" applyBorder="1" applyAlignment="1" applyProtection="1">
      <alignment horizontal="center" vertical="center" wrapText="1" shrinkToFit="1"/>
      <protection hidden="1"/>
    </xf>
    <xf numFmtId="0" fontId="48" fillId="0" borderId="34" xfId="0" applyFont="1" applyBorder="1" applyAlignment="1">
      <alignment horizontal="center" vertical="center"/>
    </xf>
    <xf numFmtId="0" fontId="48" fillId="0" borderId="34" xfId="0" applyFont="1" applyBorder="1" applyAlignment="1">
      <alignment horizontal="center" vertical="center" wrapText="1"/>
    </xf>
    <xf numFmtId="49" fontId="46" fillId="0" borderId="34" xfId="0" applyNumberFormat="1" applyFont="1" applyBorder="1" applyAlignment="1" applyProtection="1">
      <alignment horizontal="center" vertical="center" wrapText="1" shrinkToFit="1"/>
      <protection hidden="1"/>
    </xf>
    <xf numFmtId="0" fontId="50" fillId="0" borderId="15" xfId="0" applyFont="1" applyBorder="1" applyAlignment="1">
      <alignment horizontal="center" vertical="center" wrapText="1" shrinkToFit="1"/>
    </xf>
    <xf numFmtId="0" fontId="48" fillId="0" borderId="15" xfId="0" applyFont="1" applyBorder="1" applyAlignment="1">
      <alignment horizontal="center" vertical="center" wrapText="1" shrinkToFit="1"/>
    </xf>
    <xf numFmtId="0" fontId="48" fillId="0" borderId="16" xfId="0" applyFont="1" applyBorder="1" applyAlignment="1">
      <alignment horizontal="center" vertical="center" wrapText="1" shrinkToFit="1"/>
    </xf>
    <xf numFmtId="0" fontId="50" fillId="0" borderId="16" xfId="0" applyFont="1" applyBorder="1" applyAlignment="1">
      <alignment horizontal="center" vertical="center" wrapText="1" shrinkToFit="1"/>
    </xf>
    <xf numFmtId="0" fontId="51" fillId="0" borderId="16" xfId="0" applyFont="1" applyBorder="1" applyAlignment="1">
      <alignment horizontal="center" vertical="center" wrapText="1" shrinkToFit="1"/>
    </xf>
    <xf numFmtId="0" fontId="48" fillId="0" borderId="17" xfId="0" applyFont="1" applyBorder="1" applyAlignment="1">
      <alignment horizontal="center" vertical="center" wrapText="1" shrinkToFit="1"/>
    </xf>
    <xf numFmtId="0" fontId="3" fillId="2" borderId="15" xfId="0" applyFont="1" applyFill="1" applyBorder="1" applyAlignment="1" applyProtection="1">
      <alignment horizontal="center" vertical="center" wrapText="1" shrinkToFit="1"/>
      <protection hidden="1"/>
    </xf>
    <xf numFmtId="0" fontId="3" fillId="0" borderId="16" xfId="0" applyFont="1" applyBorder="1" applyAlignment="1" applyProtection="1">
      <alignment horizontal="center" vertical="center" wrapText="1" shrinkToFit="1"/>
      <protection hidden="1"/>
    </xf>
    <xf numFmtId="2" fontId="3" fillId="0" borderId="16" xfId="0" applyNumberFormat="1" applyFont="1" applyBorder="1" applyAlignment="1" applyProtection="1">
      <alignment horizontal="center" vertical="center" wrapText="1" shrinkToFit="1"/>
      <protection hidden="1"/>
    </xf>
    <xf numFmtId="0" fontId="3" fillId="0" borderId="16" xfId="0" applyFont="1" applyBorder="1" applyAlignment="1" applyProtection="1">
      <alignment horizontal="center" vertical="center" textRotation="90" wrapText="1" shrinkToFit="1"/>
      <protection hidden="1"/>
    </xf>
    <xf numFmtId="0" fontId="3" fillId="0" borderId="17" xfId="0" applyFont="1" applyBorder="1" applyAlignment="1" applyProtection="1">
      <alignment horizontal="center" vertical="center" wrapText="1" shrinkToFit="1"/>
      <protection hidden="1"/>
    </xf>
    <xf numFmtId="0" fontId="3" fillId="3" borderId="15" xfId="0" applyFont="1" applyFill="1" applyBorder="1" applyAlignment="1" applyProtection="1">
      <alignment horizontal="center" vertical="center" wrapText="1" shrinkToFit="1"/>
      <protection hidden="1"/>
    </xf>
    <xf numFmtId="164" fontId="3" fillId="0" borderId="16" xfId="7" applyFont="1" applyFill="1" applyBorder="1" applyAlignment="1" applyProtection="1">
      <alignment horizontal="center" vertical="center" wrapText="1" shrinkToFit="1"/>
      <protection hidden="1"/>
    </xf>
    <xf numFmtId="4" fontId="3" fillId="3" borderId="16" xfId="0" applyNumberFormat="1" applyFont="1" applyFill="1" applyBorder="1" applyAlignment="1" applyProtection="1">
      <alignment horizontal="center" vertical="center" wrapText="1" shrinkToFit="1"/>
      <protection hidden="1"/>
    </xf>
    <xf numFmtId="0" fontId="3" fillId="3" borderId="16" xfId="0" applyFont="1" applyFill="1" applyBorder="1" applyAlignment="1" applyProtection="1">
      <alignment horizontal="center" vertical="center" wrapText="1" shrinkToFit="1"/>
      <protection hidden="1"/>
    </xf>
    <xf numFmtId="164" fontId="3" fillId="0" borderId="17" xfId="7" applyFont="1" applyFill="1" applyBorder="1" applyAlignment="1" applyProtection="1">
      <alignment horizontal="center" vertical="center" wrapText="1" shrinkToFit="1"/>
      <protection hidden="1"/>
    </xf>
    <xf numFmtId="0" fontId="52" fillId="0" borderId="16" xfId="0" applyFont="1" applyBorder="1" applyAlignment="1">
      <alignment horizontal="center" vertical="center" wrapText="1"/>
    </xf>
    <xf numFmtId="0" fontId="52" fillId="0" borderId="16" xfId="0" applyFont="1" applyBorder="1" applyAlignment="1">
      <alignment horizontal="center" vertical="center" wrapText="1" shrinkToFit="1"/>
    </xf>
    <xf numFmtId="0" fontId="52" fillId="0" borderId="34" xfId="0" applyFont="1" applyBorder="1" applyAlignment="1">
      <alignment horizontal="center" vertical="center" wrapText="1"/>
    </xf>
    <xf numFmtId="0" fontId="52" fillId="0" borderId="34" xfId="0" applyFont="1" applyBorder="1" applyAlignment="1">
      <alignment horizontal="center" vertical="center" wrapText="1" shrinkToFit="1"/>
    </xf>
    <xf numFmtId="4" fontId="46" fillId="0" borderId="34" xfId="0" applyNumberFormat="1" applyFont="1" applyBorder="1" applyAlignment="1" applyProtection="1">
      <alignment horizontal="center" vertical="center" wrapText="1" shrinkToFit="1"/>
      <protection locked="0"/>
    </xf>
    <xf numFmtId="4" fontId="47" fillId="6" borderId="34" xfId="0" applyNumberFormat="1" applyFont="1" applyFill="1" applyBorder="1" applyAlignment="1" applyProtection="1">
      <alignment horizontal="center" vertical="center" wrapText="1" shrinkToFit="1"/>
      <protection locked="0"/>
    </xf>
    <xf numFmtId="4" fontId="46" fillId="0" borderId="16" xfId="0" applyNumberFormat="1" applyFont="1" applyBorder="1" applyAlignment="1">
      <alignment horizontal="center" vertical="center" wrapText="1" shrinkToFit="1"/>
    </xf>
    <xf numFmtId="10" fontId="1" fillId="35" borderId="16" xfId="4" applyNumberFormat="1" applyFont="1" applyFill="1" applyBorder="1" applyAlignment="1" applyProtection="1">
      <alignment horizontal="center" vertical="center"/>
    </xf>
    <xf numFmtId="0" fontId="1" fillId="30" borderId="16" xfId="5" applyFill="1" applyBorder="1" applyAlignment="1">
      <alignment horizontal="center" vertical="center"/>
    </xf>
    <xf numFmtId="0" fontId="5" fillId="3" borderId="27" xfId="0" applyFont="1" applyFill="1" applyBorder="1" applyAlignment="1" applyProtection="1">
      <alignment horizontal="center"/>
      <protection hidden="1"/>
    </xf>
    <xf numFmtId="0" fontId="5" fillId="3" borderId="19" xfId="0" applyFont="1" applyFill="1" applyBorder="1" applyAlignment="1" applyProtection="1">
      <alignment horizontal="center"/>
      <protection hidden="1"/>
    </xf>
    <xf numFmtId="0" fontId="5" fillId="3" borderId="28" xfId="0" applyFont="1" applyFill="1" applyBorder="1" applyAlignment="1" applyProtection="1">
      <alignment horizontal="center"/>
      <protection hidden="1"/>
    </xf>
    <xf numFmtId="0" fontId="3" fillId="3" borderId="25" xfId="0" applyFont="1" applyFill="1" applyBorder="1" applyAlignment="1" applyProtection="1">
      <alignment horizontal="center"/>
      <protection hidden="1"/>
    </xf>
    <xf numFmtId="0" fontId="3" fillId="3" borderId="20" xfId="0" applyFont="1" applyFill="1" applyBorder="1" applyAlignment="1" applyProtection="1">
      <alignment horizontal="center"/>
      <protection hidden="1"/>
    </xf>
    <xf numFmtId="0" fontId="3" fillId="3" borderId="26" xfId="0" applyFont="1" applyFill="1" applyBorder="1" applyAlignment="1" applyProtection="1">
      <alignment horizontal="center"/>
      <protection hidden="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8" xfId="0" applyFont="1" applyBorder="1" applyAlignment="1">
      <alignment horizontal="center" vertical="center"/>
    </xf>
    <xf numFmtId="0" fontId="11" fillId="6" borderId="30" xfId="0" applyFont="1" applyFill="1" applyBorder="1" applyAlignment="1">
      <alignment horizontal="center"/>
    </xf>
    <xf numFmtId="0" fontId="11" fillId="6" borderId="21" xfId="0" applyFont="1" applyFill="1" applyBorder="1" applyAlignment="1">
      <alignment horizontal="center"/>
    </xf>
    <xf numFmtId="0" fontId="11" fillId="6" borderId="31" xfId="0" applyFont="1" applyFill="1" applyBorder="1" applyAlignment="1">
      <alignment horizontal="center"/>
    </xf>
    <xf numFmtId="2" fontId="12" fillId="0" borderId="16" xfId="0" applyNumberFormat="1" applyFont="1" applyBorder="1" applyAlignment="1">
      <alignment horizontal="left" vertical="center"/>
    </xf>
    <xf numFmtId="2" fontId="12" fillId="4" borderId="3" xfId="0" applyNumberFormat="1" applyFont="1" applyFill="1" applyBorder="1" applyAlignment="1">
      <alignment horizontal="left" vertical="center"/>
    </xf>
    <xf numFmtId="2" fontId="12" fillId="4" borderId="16" xfId="0" applyNumberFormat="1" applyFont="1" applyFill="1" applyBorder="1" applyAlignment="1">
      <alignment horizontal="left" vertical="center"/>
    </xf>
    <xf numFmtId="2" fontId="12" fillId="4" borderId="17" xfId="0" applyNumberFormat="1" applyFont="1" applyFill="1" applyBorder="1" applyAlignment="1">
      <alignment horizontal="left" vertical="center"/>
    </xf>
    <xf numFmtId="2" fontId="12" fillId="0" borderId="16" xfId="0" applyNumberFormat="1" applyFont="1" applyBorder="1" applyAlignment="1">
      <alignment horizontal="left" wrapText="1"/>
    </xf>
    <xf numFmtId="0" fontId="38" fillId="7" borderId="22" xfId="0" applyFont="1" applyFill="1" applyBorder="1" applyAlignment="1" applyProtection="1">
      <alignment horizontal="center"/>
      <protection hidden="1"/>
    </xf>
    <xf numFmtId="0" fontId="38" fillId="7" borderId="23" xfId="0" applyFont="1" applyFill="1" applyBorder="1" applyAlignment="1" applyProtection="1">
      <alignment horizontal="center"/>
      <protection hidden="1"/>
    </xf>
    <xf numFmtId="0" fontId="38" fillId="7" borderId="24" xfId="0" applyFont="1" applyFill="1" applyBorder="1" applyAlignment="1" applyProtection="1">
      <alignment horizontal="center"/>
      <protection hidden="1"/>
    </xf>
    <xf numFmtId="0" fontId="38" fillId="7" borderId="25" xfId="0" applyFont="1" applyFill="1" applyBorder="1" applyAlignment="1" applyProtection="1">
      <alignment horizontal="center"/>
      <protection hidden="1"/>
    </xf>
    <xf numFmtId="0" fontId="38" fillId="7" borderId="20" xfId="0" applyFont="1" applyFill="1" applyBorder="1" applyAlignment="1" applyProtection="1">
      <alignment horizontal="center"/>
      <protection hidden="1"/>
    </xf>
    <xf numFmtId="0" fontId="38" fillId="7" borderId="26" xfId="0" applyFont="1" applyFill="1" applyBorder="1" applyAlignment="1" applyProtection="1">
      <alignment horizontal="center"/>
      <protection hidden="1"/>
    </xf>
    <xf numFmtId="0" fontId="39" fillId="7" borderId="27" xfId="0" applyFont="1" applyFill="1" applyBorder="1" applyAlignment="1">
      <alignment horizontal="center"/>
    </xf>
    <xf numFmtId="0" fontId="39" fillId="7" borderId="19" xfId="0" applyFont="1" applyFill="1" applyBorder="1" applyAlignment="1">
      <alignment horizontal="center"/>
    </xf>
    <xf numFmtId="0" fontId="39" fillId="7" borderId="28" xfId="0" applyFont="1" applyFill="1" applyBorder="1" applyAlignment="1">
      <alignment horizontal="center"/>
    </xf>
    <xf numFmtId="0" fontId="40" fillId="0" borderId="18" xfId="0" applyFont="1" applyBorder="1" applyAlignment="1">
      <alignment horizontal="center" vertical="center"/>
    </xf>
    <xf numFmtId="0" fontId="40" fillId="0" borderId="28" xfId="0" applyFont="1" applyBorder="1" applyAlignment="1">
      <alignment horizontal="center" vertical="center"/>
    </xf>
    <xf numFmtId="0" fontId="49" fillId="30" borderId="1" xfId="0" applyFont="1" applyFill="1" applyBorder="1" applyAlignment="1">
      <alignment horizontal="center" vertical="center" wrapText="1" shrinkToFit="1"/>
    </xf>
    <xf numFmtId="0" fontId="49" fillId="30" borderId="33" xfId="0" applyFont="1" applyFill="1" applyBorder="1" applyAlignment="1">
      <alignment horizontal="center" vertical="center" wrapText="1" shrinkToFit="1"/>
    </xf>
    <xf numFmtId="0" fontId="49" fillId="30" borderId="2" xfId="0" applyFont="1" applyFill="1" applyBorder="1" applyAlignment="1">
      <alignment horizontal="center" vertical="center" wrapText="1" shrinkToFit="1"/>
    </xf>
    <xf numFmtId="0" fontId="49" fillId="30" borderId="15" xfId="0" applyFont="1" applyFill="1" applyBorder="1" applyAlignment="1">
      <alignment horizontal="center" vertical="center" wrapText="1" shrinkToFit="1"/>
    </xf>
    <xf numFmtId="0" fontId="49" fillId="30" borderId="16" xfId="0" applyFont="1" applyFill="1" applyBorder="1" applyAlignment="1">
      <alignment horizontal="center" vertical="center" wrapText="1" shrinkToFit="1"/>
    </xf>
    <xf numFmtId="0" fontId="49" fillId="30" borderId="17" xfId="0" applyFont="1" applyFill="1" applyBorder="1" applyAlignment="1">
      <alignment horizontal="center" vertical="center" wrapText="1" shrinkToFit="1"/>
    </xf>
    <xf numFmtId="0" fontId="50" fillId="6" borderId="16" xfId="0" applyFont="1" applyFill="1" applyBorder="1" applyAlignment="1">
      <alignment horizontal="center" vertical="center" wrapText="1" shrinkToFit="1"/>
    </xf>
    <xf numFmtId="0" fontId="50" fillId="6" borderId="17" xfId="0" applyFont="1" applyFill="1" applyBorder="1" applyAlignment="1">
      <alignment horizontal="center" vertical="center" wrapText="1" shrinkToFit="1"/>
    </xf>
    <xf numFmtId="0" fontId="19" fillId="34" borderId="18" xfId="0" applyFont="1" applyFill="1" applyBorder="1" applyAlignment="1">
      <alignment horizontal="center" wrapText="1" shrinkToFit="1"/>
    </xf>
    <xf numFmtId="0" fontId="19" fillId="34" borderId="19" xfId="0" applyFont="1" applyFill="1" applyBorder="1" applyAlignment="1">
      <alignment horizontal="center" wrapText="1" shrinkToFit="1"/>
    </xf>
    <xf numFmtId="0" fontId="14" fillId="6" borderId="18" xfId="0" applyFont="1" applyFill="1" applyBorder="1" applyAlignment="1">
      <alignment horizontal="center" wrapText="1" shrinkToFit="1"/>
    </xf>
    <xf numFmtId="0" fontId="14" fillId="6" borderId="19" xfId="0" applyFont="1" applyFill="1" applyBorder="1" applyAlignment="1">
      <alignment horizontal="center" wrapText="1" shrinkToFit="1"/>
    </xf>
    <xf numFmtId="0" fontId="14" fillId="33" borderId="18" xfId="0" applyFont="1" applyFill="1" applyBorder="1" applyAlignment="1">
      <alignment horizontal="center" vertical="center" wrapText="1" shrinkToFit="1"/>
    </xf>
    <xf numFmtId="0" fontId="14" fillId="33" borderId="19" xfId="0" applyFont="1" applyFill="1" applyBorder="1" applyAlignment="1">
      <alignment horizontal="center" vertical="center" wrapText="1" shrinkToFit="1"/>
    </xf>
  </cellXfs>
  <cellStyles count="55">
    <cellStyle name="20% - Akzent1" xfId="9" xr:uid="{00000000-0005-0000-0000-000000000000}"/>
    <cellStyle name="20% - Akzent2" xfId="10" xr:uid="{00000000-0005-0000-0000-000001000000}"/>
    <cellStyle name="20% - Akzent3" xfId="11" xr:uid="{00000000-0005-0000-0000-000002000000}"/>
    <cellStyle name="20% - Akzent4" xfId="12" xr:uid="{00000000-0005-0000-0000-000003000000}"/>
    <cellStyle name="20% - Akzent5" xfId="13" xr:uid="{00000000-0005-0000-0000-000004000000}"/>
    <cellStyle name="20% - Akzent6" xfId="14" xr:uid="{00000000-0005-0000-0000-000005000000}"/>
    <cellStyle name="40% - Akzent1" xfId="15" xr:uid="{00000000-0005-0000-0000-000006000000}"/>
    <cellStyle name="40% - Akzent2" xfId="16" xr:uid="{00000000-0005-0000-0000-000007000000}"/>
    <cellStyle name="40% - Akzent3" xfId="17" xr:uid="{00000000-0005-0000-0000-000008000000}"/>
    <cellStyle name="40% - Akzent4" xfId="18" xr:uid="{00000000-0005-0000-0000-000009000000}"/>
    <cellStyle name="40% - Akzent5" xfId="19" xr:uid="{00000000-0005-0000-0000-00000A000000}"/>
    <cellStyle name="40% - Akzent6" xfId="20" xr:uid="{00000000-0005-0000-0000-00000B000000}"/>
    <cellStyle name="60% - Akzent1" xfId="21" xr:uid="{00000000-0005-0000-0000-00000C000000}"/>
    <cellStyle name="60% - Akzent2" xfId="22" xr:uid="{00000000-0005-0000-0000-00000D000000}"/>
    <cellStyle name="60% - Akzent3" xfId="23" xr:uid="{00000000-0005-0000-0000-00000E000000}"/>
    <cellStyle name="60% - Akzent4" xfId="24" xr:uid="{00000000-0005-0000-0000-00000F000000}"/>
    <cellStyle name="60% - Akzent5" xfId="25" xr:uid="{00000000-0005-0000-0000-000010000000}"/>
    <cellStyle name="60% - Akzent6" xfId="26" xr:uid="{00000000-0005-0000-0000-000011000000}"/>
    <cellStyle name="Akzent1 2" xfId="27" xr:uid="{00000000-0005-0000-0000-000012000000}"/>
    <cellStyle name="Akzent2 2" xfId="28" xr:uid="{00000000-0005-0000-0000-000013000000}"/>
    <cellStyle name="Akzent3 2" xfId="29" xr:uid="{00000000-0005-0000-0000-000014000000}"/>
    <cellStyle name="Akzent4 2" xfId="30" xr:uid="{00000000-0005-0000-0000-000015000000}"/>
    <cellStyle name="Akzent5 2" xfId="31" xr:uid="{00000000-0005-0000-0000-000016000000}"/>
    <cellStyle name="Akzent6 2" xfId="32" xr:uid="{00000000-0005-0000-0000-000017000000}"/>
    <cellStyle name="Ausgabe 2" xfId="33" xr:uid="{00000000-0005-0000-0000-000018000000}"/>
    <cellStyle name="Berechnung 2" xfId="34" xr:uid="{00000000-0005-0000-0000-000019000000}"/>
    <cellStyle name="Eingabe 2" xfId="35" xr:uid="{00000000-0005-0000-0000-00001A000000}"/>
    <cellStyle name="Ergebnis 2" xfId="36" xr:uid="{00000000-0005-0000-0000-00001B000000}"/>
    <cellStyle name="Erklärender Text 2" xfId="37" xr:uid="{00000000-0005-0000-0000-00001C000000}"/>
    <cellStyle name="Euro" xfId="38" xr:uid="{00000000-0005-0000-0000-00001D000000}"/>
    <cellStyle name="Excel Built-in Normal" xfId="54" xr:uid="{00000000-0005-0000-0000-00001E000000}"/>
    <cellStyle name="Gut 2" xfId="39" xr:uid="{00000000-0005-0000-0000-00001F000000}"/>
    <cellStyle name="Komma" xfId="7" builtinId="3"/>
    <cellStyle name="Komma 2" xfId="6" xr:uid="{00000000-0005-0000-0000-000021000000}"/>
    <cellStyle name="Komma 2 2" xfId="53" xr:uid="{00000000-0005-0000-0000-000022000000}"/>
    <cellStyle name="Komma 3" xfId="40" xr:uid="{00000000-0005-0000-0000-000023000000}"/>
    <cellStyle name="Link" xfId="2" builtinId="8"/>
    <cellStyle name="Neutral 2" xfId="41" xr:uid="{00000000-0005-0000-0000-000025000000}"/>
    <cellStyle name="Notiz 2" xfId="42" xr:uid="{00000000-0005-0000-0000-000026000000}"/>
    <cellStyle name="Prozent" xfId="4" builtinId="5"/>
    <cellStyle name="Schlecht 2" xfId="43" xr:uid="{00000000-0005-0000-0000-000028000000}"/>
    <cellStyle name="Standard" xfId="0" builtinId="0"/>
    <cellStyle name="Standard 2" xfId="5" xr:uid="{00000000-0005-0000-0000-00002A000000}"/>
    <cellStyle name="Standard 2 2" xfId="52" xr:uid="{00000000-0005-0000-0000-00002B000000}"/>
    <cellStyle name="Standard 3" xfId="1" xr:uid="{00000000-0005-0000-0000-00002C000000}"/>
    <cellStyle name="Standard 4" xfId="8" xr:uid="{00000000-0005-0000-0000-00002D000000}"/>
    <cellStyle name="Überschrift 1 2" xfId="45" xr:uid="{00000000-0005-0000-0000-00002E000000}"/>
    <cellStyle name="Überschrift 2 2" xfId="46" xr:uid="{00000000-0005-0000-0000-00002F000000}"/>
    <cellStyle name="Überschrift 3 2" xfId="47" xr:uid="{00000000-0005-0000-0000-000030000000}"/>
    <cellStyle name="Überschrift 4 2" xfId="48" xr:uid="{00000000-0005-0000-0000-000031000000}"/>
    <cellStyle name="Überschrift 5" xfId="44" xr:uid="{00000000-0005-0000-0000-000032000000}"/>
    <cellStyle name="Verknüpfte Zelle 2" xfId="49" xr:uid="{00000000-0005-0000-0000-000033000000}"/>
    <cellStyle name="Währung" xfId="3" builtinId="4"/>
    <cellStyle name="Warnender Text 2" xfId="50" xr:uid="{00000000-0005-0000-0000-000035000000}"/>
    <cellStyle name="Zelle überprüfen 2" xfId="51" xr:uid="{00000000-0005-0000-0000-000036000000}"/>
  </cellStyles>
  <dxfs count="53">
    <dxf>
      <font>
        <b val="0"/>
        <i val="0"/>
        <strike val="0"/>
        <condense val="0"/>
        <extend val="0"/>
        <outline val="0"/>
        <shadow val="0"/>
        <u val="none"/>
        <vertAlign val="baseline"/>
        <sz val="12"/>
        <color theme="1"/>
        <name val="Tahoma"/>
        <scheme val="none"/>
      </font>
      <numFmt numFmtId="4" formatCode="#,##0.00"/>
      <fill>
        <patternFill patternType="solid">
          <fgColor indexed="64"/>
          <bgColor theme="0"/>
        </patternFill>
      </fill>
      <alignment horizontal="center" vertical="center" textRotation="0" wrapText="1" indent="0" justifyLastLine="0" shrinkToFit="1" readingOrder="0"/>
      <border diagonalUp="0" diagonalDown="0" outline="0">
        <left style="thin">
          <color auto="1"/>
        </left>
        <right/>
        <top style="thin">
          <color auto="1"/>
        </top>
        <bottom style="thin">
          <color auto="1"/>
        </bottom>
      </border>
      <protection locked="1" hidden="1"/>
    </dxf>
    <dxf>
      <font>
        <b val="0"/>
        <i val="0"/>
        <strike val="0"/>
        <condense val="0"/>
        <extend val="0"/>
        <outline val="0"/>
        <shadow val="0"/>
        <u val="none"/>
        <vertAlign val="baseline"/>
        <sz val="12"/>
        <color theme="1"/>
        <name val="Tahoma"/>
        <scheme val="none"/>
      </font>
      <numFmt numFmtId="4" formatCode="#,##0.00"/>
      <fill>
        <patternFill patternType="solid">
          <fgColor indexed="64"/>
          <bgColor theme="0"/>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1" hidden="1"/>
    </dxf>
    <dxf>
      <font>
        <b val="0"/>
        <i val="0"/>
        <strike val="0"/>
        <condense val="0"/>
        <extend val="0"/>
        <outline val="0"/>
        <shadow val="0"/>
        <u val="none"/>
        <vertAlign val="baseline"/>
        <sz val="12"/>
        <color theme="1"/>
        <name val="Tahoma"/>
        <scheme val="none"/>
      </font>
      <numFmt numFmtId="4" formatCode="#,##0.00"/>
      <fill>
        <patternFill patternType="solid">
          <fgColor indexed="64"/>
          <bgColor theme="0"/>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1" hidden="1"/>
    </dxf>
    <dxf>
      <font>
        <b val="0"/>
        <i val="0"/>
        <strike val="0"/>
        <condense val="0"/>
        <extend val="0"/>
        <outline val="0"/>
        <shadow val="0"/>
        <u val="none"/>
        <vertAlign val="baseline"/>
        <sz val="12"/>
        <color theme="1"/>
        <name val="Tahoma"/>
        <scheme val="none"/>
      </font>
      <numFmt numFmtId="3" formatCode="#,##0"/>
      <fill>
        <patternFill patternType="solid">
          <fgColor indexed="64"/>
          <bgColor rgb="FFFFFF00"/>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Tahoma"/>
        <scheme val="none"/>
      </font>
      <numFmt numFmtId="4" formatCode="#,##0.00"/>
      <fill>
        <patternFill patternType="solid">
          <fgColor indexed="64"/>
          <bgColor rgb="FFFFFF00"/>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Tahoma"/>
        <scheme val="none"/>
      </font>
      <numFmt numFmtId="4" formatCode="#,##0.00"/>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numFmt numFmtId="2" formatCode="0.00"/>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Tahoma"/>
        <family val="2"/>
        <scheme val="none"/>
      </font>
      <numFmt numFmtId="3" formatCode="#,##0"/>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1" hidden="1"/>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alignment horizontal="center" vertical="center" textRotation="0" wrapText="1" indent="0" justifyLastLine="0" shrinkToFit="1" readingOrder="0"/>
      <border diagonalUp="0" diagonalDown="0" outline="0">
        <left/>
        <right style="thin">
          <color auto="1"/>
        </right>
        <top style="thin">
          <color auto="1"/>
        </top>
        <bottom style="thin">
          <color auto="1"/>
        </bottom>
      </border>
    </dxf>
    <dxf>
      <border outline="0">
        <top style="thin">
          <color rgb="FF000000"/>
        </top>
      </border>
    </dxf>
    <dxf>
      <border outline="0">
        <left style="medium">
          <color auto="1"/>
        </left>
        <right style="medium">
          <color auto="1"/>
        </right>
        <top style="thin">
          <color auto="1"/>
        </top>
        <bottom style="medium">
          <color rgb="FF000000"/>
        </bottom>
      </border>
    </dxf>
    <dxf>
      <font>
        <strike val="0"/>
        <outline val="0"/>
        <shadow val="0"/>
        <u val="none"/>
        <vertAlign val="baseline"/>
        <sz val="12"/>
      </font>
      <alignment horizontal="center" vertical="center" indent="0" justifyLastLine="0" readingOrder="0"/>
    </dxf>
    <dxf>
      <border outline="0">
        <bottom style="thin">
          <color auto="1"/>
        </bottom>
      </border>
    </dxf>
    <dxf>
      <font>
        <b/>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bottom/>
      </border>
      <protection locked="1" hidden="1"/>
    </dxf>
    <dxf>
      <font>
        <b val="0"/>
        <i val="0"/>
        <strike val="0"/>
        <condense val="0"/>
        <extend val="0"/>
        <outline val="0"/>
        <shadow val="0"/>
        <u val="none"/>
        <vertAlign val="baseline"/>
        <sz val="12"/>
        <color theme="1"/>
        <name val="Tahoma"/>
        <scheme val="none"/>
      </font>
      <numFmt numFmtId="4" formatCode="#,##0.00"/>
      <fill>
        <patternFill patternType="solid">
          <fgColor indexed="64"/>
          <bgColor theme="0"/>
        </patternFill>
      </fill>
      <alignment horizontal="center" vertical="center" textRotation="0" wrapText="1" indent="0" justifyLastLine="0" shrinkToFit="1" readingOrder="0"/>
      <border diagonalUp="0" diagonalDown="0" outline="0">
        <left style="thin">
          <color auto="1"/>
        </left>
        <right/>
        <top style="thin">
          <color auto="1"/>
        </top>
        <bottom style="thin">
          <color auto="1"/>
        </bottom>
      </border>
      <protection locked="1" hidden="1"/>
    </dxf>
    <dxf>
      <font>
        <b val="0"/>
        <i val="0"/>
        <strike val="0"/>
        <condense val="0"/>
        <extend val="0"/>
        <outline val="0"/>
        <shadow val="0"/>
        <u val="none"/>
        <vertAlign val="baseline"/>
        <sz val="12"/>
        <color theme="1"/>
        <name val="Tahoma"/>
        <scheme val="none"/>
      </font>
      <numFmt numFmtId="4" formatCode="#,##0.00"/>
      <fill>
        <patternFill patternType="solid">
          <fgColor indexed="64"/>
          <bgColor theme="0"/>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1" hidden="1"/>
    </dxf>
    <dxf>
      <font>
        <b val="0"/>
        <i val="0"/>
        <strike val="0"/>
        <condense val="0"/>
        <extend val="0"/>
        <outline val="0"/>
        <shadow val="0"/>
        <u val="none"/>
        <vertAlign val="baseline"/>
        <sz val="12"/>
        <color theme="1"/>
        <name val="Tahoma"/>
        <scheme val="none"/>
      </font>
      <numFmt numFmtId="4" formatCode="#,##0.00"/>
      <fill>
        <patternFill patternType="solid">
          <fgColor indexed="64"/>
          <bgColor theme="0"/>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1" hidden="1"/>
    </dxf>
    <dxf>
      <font>
        <b val="0"/>
        <i val="0"/>
        <strike val="0"/>
        <condense val="0"/>
        <extend val="0"/>
        <outline val="0"/>
        <shadow val="0"/>
        <u val="none"/>
        <vertAlign val="baseline"/>
        <sz val="12"/>
        <color theme="1"/>
        <name val="Tahoma"/>
        <scheme val="none"/>
      </font>
      <numFmt numFmtId="3" formatCode="#,##0"/>
      <fill>
        <patternFill patternType="solid">
          <fgColor indexed="64"/>
          <bgColor rgb="FFFFFF00"/>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Tahoma"/>
        <scheme val="none"/>
      </font>
      <numFmt numFmtId="4" formatCode="#,##0.00"/>
      <fill>
        <patternFill patternType="solid">
          <fgColor indexed="64"/>
          <bgColor rgb="FFFFFF00"/>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Tahoma"/>
        <scheme val="none"/>
      </font>
      <numFmt numFmtId="4" formatCode="#,##0.00"/>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numFmt numFmtId="2" formatCode="0.00"/>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Tahoma"/>
        <family val="2"/>
        <scheme val="none"/>
      </font>
      <numFmt numFmtId="3" formatCode="#,##0"/>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protection locked="1" hidden="1"/>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font>
      <alignment horizontal="center" vertical="center" textRotation="0" wrapText="1" indent="0" justifyLastLine="0" shrinkToFit="1" readingOrder="0"/>
      <border diagonalUp="0" diagonalDown="0" outline="0">
        <left/>
        <right style="thin">
          <color auto="1"/>
        </right>
        <top style="thin">
          <color auto="1"/>
        </top>
        <bottom style="thin">
          <color auto="1"/>
        </bottom>
      </border>
    </dxf>
    <dxf>
      <border outline="0">
        <top style="thin">
          <color rgb="FF000000"/>
        </top>
      </border>
    </dxf>
    <dxf>
      <border outline="0">
        <left style="medium">
          <color auto="1"/>
        </left>
        <right style="medium">
          <color auto="1"/>
        </right>
        <top style="thin">
          <color auto="1"/>
        </top>
        <bottom style="medium">
          <color rgb="FF000000"/>
        </bottom>
      </border>
    </dxf>
    <dxf>
      <font>
        <strike val="0"/>
        <outline val="0"/>
        <shadow val="0"/>
        <u val="none"/>
        <vertAlign val="baseline"/>
        <sz val="12"/>
      </font>
      <alignment horizontal="center" vertical="center" indent="0" justifyLastLine="0" readingOrder="0"/>
    </dxf>
    <dxf>
      <border outline="0">
        <bottom style="thin">
          <color auto="1"/>
        </bottom>
      </border>
    </dxf>
    <dxf>
      <font>
        <b/>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bottom/>
      </border>
      <protection locked="1" hidden="1"/>
    </dxf>
    <dxf>
      <fill>
        <patternFill patternType="solid">
          <fgColor rgb="FFDDEBF7"/>
          <bgColor rgb="FFDDEBF7"/>
        </patternFill>
      </fill>
    </dxf>
    <dxf>
      <fill>
        <patternFill patternType="solid">
          <fgColor rgb="FFDDEBF7"/>
          <bgColor rgb="FFDDEBF7"/>
        </patternFill>
      </fill>
    </dxf>
    <dxf>
      <font>
        <b/>
        <color rgb="FF000000"/>
      </font>
    </dxf>
    <dxf>
      <font>
        <b/>
        <color rgb="FF000000"/>
      </font>
    </dxf>
    <dxf>
      <font>
        <b/>
        <color rgb="FF000000"/>
      </font>
      <border>
        <top style="double">
          <color rgb="FF5B9BD5"/>
        </top>
      </border>
    </dxf>
    <dxf>
      <font>
        <b/>
        <color rgb="FFFFFFFF"/>
      </font>
      <fill>
        <patternFill patternType="solid">
          <fgColor rgb="FF5B9BD5"/>
          <bgColor rgb="FF5B9BD5"/>
        </patternFill>
      </fill>
    </dxf>
    <dxf>
      <font>
        <color rgb="FF000000"/>
      </font>
      <border>
        <left style="thin">
          <color rgb="FF9BC2E6"/>
        </left>
        <right style="thin">
          <color rgb="FF9BC2E6"/>
        </right>
        <top style="thin">
          <color rgb="FF9BC2E6"/>
        </top>
        <bottom style="thin">
          <color rgb="FF9BC2E6"/>
        </bottom>
        <horizontal style="thin">
          <color rgb="FF9BC2E6"/>
        </horizontal>
      </border>
    </dxf>
  </dxfs>
  <tableStyles count="1" defaultTableStyle="TableStyleMedium2" defaultPivotStyle="PivotStyleLight16">
    <tableStyle name="TableStyleMedium2 2" pivot="0" count="7" xr9:uid="{00000000-0011-0000-FFFF-FFFF00000000}">
      <tableStyleElement type="wholeTable" dxfId="52"/>
      <tableStyleElement type="headerRow" dxfId="51"/>
      <tableStyleElement type="totalRow" dxfId="50"/>
      <tableStyleElement type="firstColumn" dxfId="49"/>
      <tableStyleElement type="lastColumn" dxfId="48"/>
      <tableStyleElement type="firstRowStripe" dxfId="47"/>
      <tableStyleElement type="firstColumnStripe"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o.majowski\Documents\Sachverst&#228;ndigenb&#252;ro%20Oliver%20Majowski\Kundenakten\Stadt%20Falkensee\Einzelraumkalkulation%20Projekt%20Veranstaltungshalle%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Doku"/>
      <sheetName val="1. Stammdaten"/>
      <sheetName val="1. SVS"/>
      <sheetName val="2. Raumgruppen NEU"/>
      <sheetName val="3. Einzelraumkalkulation"/>
      <sheetName val="4. Grundreinigung"/>
      <sheetName val="5. Summen"/>
      <sheetName val="6. Angebotstext"/>
      <sheetName val="7. Regiearbeiten"/>
      <sheetName val="8. Leistungswerte"/>
    </sheetNames>
    <sheetDataSet>
      <sheetData sheetId="0" refreshError="1"/>
      <sheetData sheetId="1" refreshError="1">
        <row r="5">
          <cell r="C5" t="str">
            <v>Stadt Falkensee</v>
          </cell>
        </row>
        <row r="6">
          <cell r="C6" t="str">
            <v>Ausschreibung der Gebäudereinigung</v>
          </cell>
        </row>
        <row r="7">
          <cell r="C7" t="str">
            <v>14.852</v>
          </cell>
        </row>
        <row r="10">
          <cell r="C10" t="str">
            <v>G&amp;S Gebäude- und Sicherheitsservice GmbH</v>
          </cell>
        </row>
        <row r="11">
          <cell r="C11" t="str">
            <v>Herr Thomas Krecek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5:R210" totalsRowShown="0" headerRowDxfId="45" dataDxfId="43" headerRowBorderDxfId="44" tableBorderDxfId="42" totalsRowBorderDxfId="41">
  <autoFilter ref="A5:R210" xr:uid="{00000000-0009-0000-0100-000002000000}"/>
  <tableColumns count="18">
    <tableColumn id="1" xr3:uid="{00000000-0010-0000-0000-000001000000}" name="lfd. Nr." dataDxfId="40"/>
    <tableColumn id="2" xr3:uid="{00000000-0010-0000-0000-000002000000}" name="Objekt" dataDxfId="39"/>
    <tableColumn id="10" xr3:uid="{15C15F74-F641-4F86-BBC2-D9C6E45C7724}" name="Adresse" dataDxfId="38"/>
    <tableColumn id="23" xr3:uid="{00000000-0010-0000-0000-000017000000}" name="Etage" dataDxfId="37"/>
    <tableColumn id="3" xr3:uid="{00000000-0010-0000-0000-000003000000}" name="Türschildnummer" dataDxfId="36"/>
    <tableColumn id="4" xr3:uid="{00000000-0010-0000-0000-000004000000}" name="Raum-Nr." dataDxfId="35"/>
    <tableColumn id="5" xr3:uid="{00000000-0010-0000-0000-000005000000}" name="Raum-_x000a_bezeichnung" dataDxfId="34"/>
    <tableColumn id="6" xr3:uid="{00000000-0010-0000-0000-000006000000}" name="Boden-_x000a_belag" dataDxfId="33"/>
    <tableColumn id="7" xr3:uid="{00000000-0010-0000-0000-000007000000}" name="Boden-_x000a_fläche_x000a_(m²)" dataDxfId="32"/>
    <tableColumn id="8" xr3:uid="{00000000-0010-0000-0000-000008000000}" name="Besonderheiten" dataDxfId="31"/>
    <tableColumn id="17" xr3:uid="{00000000-0010-0000-0000-000011000000}" name="Raumgruppe / LV Code" dataDxfId="30"/>
    <tableColumn id="9" xr3:uid="{00000000-0010-0000-0000-000009000000}" name="Reinigungs-_x000a_häufigkeit" dataDxfId="29"/>
    <tableColumn id="11" xr3:uid="{00000000-0010-0000-0000-00000B000000}" name="Reinigungs-_x000a_tage/Jahr" dataDxfId="28"/>
    <tableColumn id="12" xr3:uid="{00000000-0010-0000-0000-00000C000000}" name="Stunden-verr.-satz_x000a_(€)" dataDxfId="27">
      <calculatedColumnFormula>'STVS Unterhaltsreinigung'!$F$66</calculatedColumnFormula>
    </tableColumn>
    <tableColumn id="13" xr3:uid="{00000000-0010-0000-0000-00000D000000}" name="Richtwert_x000a_(m²/h)" dataDxfId="26"/>
    <tableColumn id="14" xr3:uid="{00000000-0010-0000-0000-00000E000000}" name="Reinigungs-_x000a_fläche_x000a_(m²/Jahr)" dataDxfId="25"/>
    <tableColumn id="15" xr3:uid="{00000000-0010-0000-0000-00000F000000}" name="Reinigungs-_x000a_zeit_x000a_(h/Jahr)" dataDxfId="24"/>
    <tableColumn id="16" xr3:uid="{00000000-0010-0000-0000-000010000000}" name="Netto-_x000a_Kosten_x000a_(€/Jahr)" dataDxfId="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D79461-0759-479C-AD8B-7063DD8E4642}" name="Tabelle132" displayName="Tabelle132" ref="A5:R210" totalsRowShown="0" headerRowDxfId="22" dataDxfId="20" headerRowBorderDxfId="21" tableBorderDxfId="19" totalsRowBorderDxfId="18">
  <autoFilter ref="A5:R210" xr:uid="{00000000-0009-0000-0100-000002000000}"/>
  <tableColumns count="18">
    <tableColumn id="1" xr3:uid="{B62EA9F9-9A85-4D87-994F-A830E43AD393}" name="lfd. Nr." dataDxfId="17"/>
    <tableColumn id="2" xr3:uid="{5D6D911A-5005-4C06-BF56-6E67158CA7A8}" name="Objekt" dataDxfId="16"/>
    <tableColumn id="10" xr3:uid="{7110F333-FB36-4799-A0C0-31A118A920AC}" name="Adresse" dataDxfId="15"/>
    <tableColumn id="23" xr3:uid="{05C7A0D4-6B13-46A7-B9B7-FF4EF2F68D25}" name="Etage" dataDxfId="14"/>
    <tableColumn id="3" xr3:uid="{D4B4E0A8-823A-44EB-99F2-D2EBCC535E1D}" name="Türschildnummer" dataDxfId="13"/>
    <tableColumn id="4" xr3:uid="{870F6FBA-7742-48D6-A30C-4ACD0192622C}" name="Raum-Nr." dataDxfId="12"/>
    <tableColumn id="5" xr3:uid="{0F48F1FD-C6CD-4967-93EF-78C1EB29C88F}" name="Raum-_x000a_bezeichnung" dataDxfId="11"/>
    <tableColumn id="6" xr3:uid="{B833CC0B-842D-41A8-A161-AF10FC159F0E}" name="Boden-_x000a_belag" dataDxfId="10"/>
    <tableColumn id="7" xr3:uid="{AD86B5E0-B1CD-475D-B7DD-02D53981B82F}" name="Boden-_x000a_fläche_x000a_(m²)" dataDxfId="9"/>
    <tableColumn id="8" xr3:uid="{562D78F1-B5C4-4E7F-A4D7-3FEE992E2AB8}" name="Besonderheiten" dataDxfId="8"/>
    <tableColumn id="17" xr3:uid="{D4D7BEBE-9394-458E-BD5D-DD95760A30AF}" name="Raumgruppe / LV Code" dataDxfId="7"/>
    <tableColumn id="9" xr3:uid="{2079EA0D-0A74-44BC-B8F2-D60955B81C58}" name="Reinigungs-_x000a_häufigkeit" dataDxfId="6"/>
    <tableColumn id="11" xr3:uid="{0A95B4E4-8739-4F5A-A00C-C1BCB7D5EB1B}" name="Reinigungs-_x000a_tage/Jahr" dataDxfId="5"/>
    <tableColumn id="12" xr3:uid="{FDAB24EE-E112-4157-9984-74AD40178B7B}" name="Stunden-verr.-satz_x000a_(€)" dataDxfId="4">
      <calculatedColumnFormula>'STVS Unterhaltsreinigung'!$F$66</calculatedColumnFormula>
    </tableColumn>
    <tableColumn id="13" xr3:uid="{649D6571-028D-440C-96CF-71C802033391}" name="Richtwert_x000a_(m²/h)" dataDxfId="3"/>
    <tableColumn id="14" xr3:uid="{A5E2136F-983F-43F7-AD69-B22413B9BCD8}" name="Reinigungs-_x000a_fläche_x000a_(m²/Jahr)" dataDxfId="2"/>
    <tableColumn id="15" xr3:uid="{A591CAB6-BB80-4743-9478-681DA40F947B}" name="Reinigungs-_x000a_zeit_x000a_(h/Jahr)" dataDxfId="1"/>
    <tableColumn id="16" xr3:uid="{07A371BE-8983-4E9D-B760-8B0BA239AC61}" name="Netto-_x000a_Kosten_x000a_(€/Jahr)"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workbookViewId="0">
      <selection activeCell="B9" sqref="B9"/>
    </sheetView>
  </sheetViews>
  <sheetFormatPr baseColWidth="10" defaultRowHeight="15" x14ac:dyDescent="0.25"/>
  <cols>
    <col min="1" max="1" width="31.5703125" customWidth="1"/>
    <col min="2" max="2" width="49.85546875" customWidth="1"/>
  </cols>
  <sheetData>
    <row r="1" spans="1:2" x14ac:dyDescent="0.25">
      <c r="A1" s="9" t="s">
        <v>10</v>
      </c>
      <c r="B1" s="10"/>
    </row>
    <row r="2" spans="1:2" x14ac:dyDescent="0.25">
      <c r="A2" s="94"/>
      <c r="B2" s="95"/>
    </row>
    <row r="3" spans="1:2" x14ac:dyDescent="0.25">
      <c r="A3" s="96" t="s">
        <v>11</v>
      </c>
      <c r="B3" s="97" t="s">
        <v>191</v>
      </c>
    </row>
    <row r="4" spans="1:2" ht="28.5" customHeight="1" x14ac:dyDescent="0.25">
      <c r="A4" s="98" t="s">
        <v>12</v>
      </c>
      <c r="B4" s="113" t="s">
        <v>194</v>
      </c>
    </row>
    <row r="5" spans="1:2" ht="33.75" customHeight="1" x14ac:dyDescent="0.25">
      <c r="A5" s="98" t="s">
        <v>13</v>
      </c>
      <c r="B5" s="55" t="s">
        <v>193</v>
      </c>
    </row>
    <row r="6" spans="1:2" x14ac:dyDescent="0.25">
      <c r="A6" s="99"/>
      <c r="B6" s="56" t="s">
        <v>192</v>
      </c>
    </row>
    <row r="7" spans="1:2" x14ac:dyDescent="0.25">
      <c r="A7" s="100"/>
      <c r="B7" s="95"/>
    </row>
    <row r="8" spans="1:2" x14ac:dyDescent="0.25">
      <c r="A8" s="96" t="s">
        <v>14</v>
      </c>
      <c r="B8" s="95"/>
    </row>
    <row r="9" spans="1:2" x14ac:dyDescent="0.25">
      <c r="A9" s="98" t="s">
        <v>15</v>
      </c>
      <c r="B9" s="52"/>
    </row>
    <row r="10" spans="1:2" x14ac:dyDescent="0.25">
      <c r="A10" s="94" t="s">
        <v>16</v>
      </c>
      <c r="B10" s="52"/>
    </row>
    <row r="11" spans="1:2" x14ac:dyDescent="0.25">
      <c r="A11" s="100" t="s">
        <v>17</v>
      </c>
      <c r="B11" s="53"/>
    </row>
    <row r="12" spans="1:2" x14ac:dyDescent="0.25">
      <c r="A12" s="100" t="s">
        <v>172</v>
      </c>
      <c r="B12" s="53"/>
    </row>
    <row r="13" spans="1:2" x14ac:dyDescent="0.25">
      <c r="A13" s="100" t="s">
        <v>18</v>
      </c>
      <c r="B13" s="53"/>
    </row>
    <row r="14" spans="1:2" x14ac:dyDescent="0.25">
      <c r="A14" s="100" t="s">
        <v>19</v>
      </c>
      <c r="B14" s="53"/>
    </row>
    <row r="15" spans="1:2" x14ac:dyDescent="0.25">
      <c r="A15" s="100" t="s">
        <v>20</v>
      </c>
      <c r="B15" s="53"/>
    </row>
    <row r="16" spans="1:2" ht="15.75" thickBot="1" x14ac:dyDescent="0.3">
      <c r="A16" s="11" t="s">
        <v>21</v>
      </c>
      <c r="B16" s="101"/>
    </row>
  </sheetData>
  <sheetProtection algorithmName="SHA-512" hashValue="yEsaz8yQpM7po81VFYZLYOdMd51vEztyx5bCHYY9Q+n57euXZRPoyA4GS2fbX24jLi9gUX1Cj+jG7GRMZO12Bw==" saltValue="uvl8LkycM6ozKEasjrMR9A==" spinCount="100000" sheet="1" objects="1" scenarios="1"/>
  <pageMargins left="0.70866141732283472" right="0.70866141732283472" top="0.78740157480314965" bottom="0.78740157480314965" header="0.31496062992125984" footer="0.31496062992125984"/>
  <pageSetup paperSize="9" fitToHeight="0" orientation="portrait" r:id="rId1"/>
  <headerFooter>
    <oddFooter>&amp;L&amp;P/&amp;N&amp;C&amp;F&amp;R&amp;A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8"/>
  <sheetViews>
    <sheetView topLeftCell="A54" zoomScale="130" zoomScaleNormal="130" workbookViewId="0">
      <selection activeCell="E65" sqref="E65"/>
    </sheetView>
  </sheetViews>
  <sheetFormatPr baseColWidth="10" defaultRowHeight="15" x14ac:dyDescent="0.25"/>
  <cols>
    <col min="1" max="1" width="4.140625" customWidth="1"/>
    <col min="3" max="3" width="35.140625" customWidth="1"/>
    <col min="5" max="5" width="28.140625" customWidth="1"/>
    <col min="6" max="6" width="20" customWidth="1"/>
    <col min="7" max="7" width="12.85546875" customWidth="1"/>
    <col min="8" max="8" width="36.7109375" bestFit="1" customWidth="1"/>
  </cols>
  <sheetData>
    <row r="1" spans="1:10" ht="15.75" x14ac:dyDescent="0.25">
      <c r="A1" s="150" t="str">
        <f>Stammdaten!B4</f>
        <v>Landessportbund Brandenburg e.V.</v>
      </c>
      <c r="B1" s="151"/>
      <c r="C1" s="151"/>
      <c r="D1" s="151"/>
      <c r="E1" s="151"/>
      <c r="F1" s="152"/>
    </row>
    <row r="2" spans="1:10" x14ac:dyDescent="0.25">
      <c r="A2" s="147" t="s">
        <v>122</v>
      </c>
      <c r="B2" s="148"/>
      <c r="C2" s="148"/>
      <c r="D2" s="148"/>
      <c r="E2" s="148"/>
      <c r="F2" s="149"/>
    </row>
    <row r="3" spans="1:10" x14ac:dyDescent="0.25">
      <c r="A3" s="3"/>
      <c r="B3" s="19"/>
      <c r="C3" s="19"/>
      <c r="D3" s="19"/>
      <c r="E3" s="19"/>
      <c r="F3" s="12"/>
    </row>
    <row r="4" spans="1:10" x14ac:dyDescent="0.25">
      <c r="A4" s="4"/>
      <c r="B4" s="20"/>
      <c r="C4" s="20"/>
      <c r="D4" s="20"/>
      <c r="E4" s="20"/>
      <c r="F4" s="21"/>
    </row>
    <row r="5" spans="1:10" x14ac:dyDescent="0.25">
      <c r="A5" s="5" t="s">
        <v>23</v>
      </c>
      <c r="B5" s="20"/>
      <c r="C5" s="153">
        <f>Stammdaten!B9</f>
        <v>0</v>
      </c>
      <c r="D5" s="154"/>
      <c r="E5" s="154"/>
      <c r="F5" s="155"/>
    </row>
    <row r="6" spans="1:10" x14ac:dyDescent="0.25">
      <c r="A6" s="160" t="s">
        <v>24</v>
      </c>
      <c r="B6" s="161"/>
      <c r="C6" s="161"/>
      <c r="D6" s="161"/>
      <c r="E6" s="161"/>
      <c r="F6" s="162"/>
      <c r="H6" s="83" t="s">
        <v>155</v>
      </c>
      <c r="I6" s="83"/>
      <c r="J6" s="83"/>
    </row>
    <row r="7" spans="1:10" x14ac:dyDescent="0.25">
      <c r="A7" s="6"/>
      <c r="B7" s="22"/>
      <c r="C7" s="22"/>
      <c r="D7" s="22"/>
      <c r="E7" s="22"/>
      <c r="F7" s="23"/>
      <c r="H7" s="84"/>
      <c r="I7" s="84"/>
      <c r="J7" s="84"/>
    </row>
    <row r="8" spans="1:10" x14ac:dyDescent="0.25">
      <c r="A8" s="7" t="s">
        <v>25</v>
      </c>
      <c r="B8" s="24" t="s">
        <v>26</v>
      </c>
      <c r="C8" s="24"/>
      <c r="D8" s="24"/>
      <c r="E8" s="25">
        <v>1</v>
      </c>
      <c r="F8" s="26"/>
      <c r="H8" s="85" t="s">
        <v>156</v>
      </c>
      <c r="I8" s="85"/>
      <c r="J8" s="85"/>
    </row>
    <row r="9" spans="1:10" x14ac:dyDescent="0.25">
      <c r="A9" s="6"/>
      <c r="B9" s="22"/>
      <c r="C9" s="22"/>
      <c r="D9" s="22"/>
      <c r="E9" s="17"/>
      <c r="F9" s="15"/>
      <c r="H9" s="86" t="s">
        <v>157</v>
      </c>
      <c r="I9" s="87"/>
      <c r="J9" s="85"/>
    </row>
    <row r="10" spans="1:10" x14ac:dyDescent="0.25">
      <c r="A10" s="7" t="s">
        <v>27</v>
      </c>
      <c r="B10" s="24" t="s">
        <v>28</v>
      </c>
      <c r="C10" s="24"/>
      <c r="D10" s="24"/>
      <c r="E10" s="27"/>
      <c r="F10" s="28"/>
      <c r="H10" s="88" t="s">
        <v>38</v>
      </c>
      <c r="I10" s="102"/>
      <c r="J10" s="85"/>
    </row>
    <row r="11" spans="1:10" x14ac:dyDescent="0.25">
      <c r="A11" s="6" t="s">
        <v>29</v>
      </c>
      <c r="B11" s="22" t="s">
        <v>30</v>
      </c>
      <c r="C11" s="22"/>
      <c r="D11" s="22"/>
      <c r="E11" s="27"/>
      <c r="F11" s="28"/>
      <c r="H11" s="88" t="s">
        <v>40</v>
      </c>
      <c r="I11" s="102"/>
      <c r="J11" s="85"/>
    </row>
    <row r="12" spans="1:10" x14ac:dyDescent="0.25">
      <c r="A12" s="6" t="s">
        <v>31</v>
      </c>
      <c r="B12" s="22"/>
      <c r="C12" s="22" t="s">
        <v>32</v>
      </c>
      <c r="D12" s="22"/>
      <c r="E12" s="29" t="e">
        <f>I17</f>
        <v>#DIV/0!</v>
      </c>
      <c r="F12" s="30" t="e">
        <f>(F8*E12)</f>
        <v>#DIV/0!</v>
      </c>
      <c r="H12" s="88" t="s">
        <v>169</v>
      </c>
      <c r="I12" s="102"/>
      <c r="J12" s="85"/>
    </row>
    <row r="13" spans="1:10" x14ac:dyDescent="0.25">
      <c r="A13" s="6" t="s">
        <v>33</v>
      </c>
      <c r="B13" s="22"/>
      <c r="C13" s="22" t="s">
        <v>34</v>
      </c>
      <c r="D13" s="22"/>
      <c r="E13" s="16" t="e">
        <f>I21</f>
        <v>#DIV/0!</v>
      </c>
      <c r="F13" s="30" t="e">
        <f>F8*E13</f>
        <v>#DIV/0!</v>
      </c>
      <c r="H13" s="89" t="s">
        <v>159</v>
      </c>
      <c r="I13" s="90">
        <f>I9-I10-I11-I12</f>
        <v>0</v>
      </c>
      <c r="J13" s="85"/>
    </row>
    <row r="14" spans="1:10" x14ac:dyDescent="0.25">
      <c r="A14" s="6" t="s">
        <v>35</v>
      </c>
      <c r="B14" s="22"/>
      <c r="C14" s="22" t="s">
        <v>36</v>
      </c>
      <c r="D14" s="22"/>
      <c r="E14" s="16">
        <v>0</v>
      </c>
      <c r="F14" s="30">
        <f>F8*E14</f>
        <v>0</v>
      </c>
      <c r="H14" s="88"/>
      <c r="I14" s="88"/>
      <c r="J14" s="85"/>
    </row>
    <row r="15" spans="1:10" x14ac:dyDescent="0.25">
      <c r="A15" s="6" t="s">
        <v>37</v>
      </c>
      <c r="B15" s="22"/>
      <c r="C15" s="22" t="s">
        <v>38</v>
      </c>
      <c r="D15" s="22"/>
      <c r="E15" s="16" t="e">
        <f>I25</f>
        <v>#DIV/0!</v>
      </c>
      <c r="F15" s="30" t="e">
        <f>F8*E15</f>
        <v>#DIV/0!</v>
      </c>
      <c r="H15" s="88"/>
      <c r="I15" s="88"/>
      <c r="J15" s="85"/>
    </row>
    <row r="16" spans="1:10" x14ac:dyDescent="0.25">
      <c r="A16" s="6" t="s">
        <v>39</v>
      </c>
      <c r="B16" s="22"/>
      <c r="C16" s="22" t="s">
        <v>40</v>
      </c>
      <c r="D16" s="22"/>
      <c r="E16" s="16" t="e">
        <f>I30</f>
        <v>#DIV/0!</v>
      </c>
      <c r="F16" s="30" t="e">
        <f>F8*E16</f>
        <v>#DIV/0!</v>
      </c>
      <c r="H16" s="91" t="s">
        <v>160</v>
      </c>
      <c r="I16" s="102"/>
      <c r="J16" s="85" t="s">
        <v>161</v>
      </c>
    </row>
    <row r="17" spans="1:10" x14ac:dyDescent="0.25">
      <c r="A17" s="7"/>
      <c r="B17" s="24" t="s">
        <v>41</v>
      </c>
      <c r="C17" s="24"/>
      <c r="D17" s="24"/>
      <c r="E17" s="31" t="e">
        <f>SUM(E12:E16)</f>
        <v>#DIV/0!</v>
      </c>
      <c r="F17" s="28" t="e">
        <f>F8*E17</f>
        <v>#DIV/0!</v>
      </c>
      <c r="H17" s="88" t="s">
        <v>162</v>
      </c>
      <c r="I17" s="145" t="e">
        <f>I16/I13</f>
        <v>#DIV/0!</v>
      </c>
      <c r="J17" s="146"/>
    </row>
    <row r="18" spans="1:10" x14ac:dyDescent="0.25">
      <c r="A18" s="6"/>
      <c r="B18" s="22"/>
      <c r="C18" s="22"/>
      <c r="D18" s="22"/>
      <c r="E18" s="17"/>
      <c r="F18" s="18"/>
      <c r="H18" s="88" t="s">
        <v>163</v>
      </c>
      <c r="I18" s="145"/>
      <c r="J18" s="146"/>
    </row>
    <row r="19" spans="1:10" x14ac:dyDescent="0.25">
      <c r="A19" s="7" t="s">
        <v>42</v>
      </c>
      <c r="B19" s="24" t="s">
        <v>43</v>
      </c>
      <c r="C19" s="24"/>
      <c r="D19" s="24"/>
      <c r="E19" s="27"/>
      <c r="F19" s="32"/>
      <c r="H19" s="19"/>
      <c r="I19" s="19"/>
      <c r="J19" s="84"/>
    </row>
    <row r="20" spans="1:10" x14ac:dyDescent="0.25">
      <c r="A20" s="6" t="s">
        <v>44</v>
      </c>
      <c r="B20" s="13" t="s">
        <v>45</v>
      </c>
      <c r="C20" s="13"/>
      <c r="D20" s="16"/>
      <c r="E20" s="17"/>
      <c r="F20" s="18"/>
      <c r="H20" s="91" t="s">
        <v>164</v>
      </c>
      <c r="I20" s="103"/>
      <c r="J20" s="85" t="s">
        <v>161</v>
      </c>
    </row>
    <row r="21" spans="1:10" x14ac:dyDescent="0.25">
      <c r="A21" s="6"/>
      <c r="B21" s="13" t="s">
        <v>46</v>
      </c>
      <c r="C21" s="13"/>
      <c r="D21" s="14" t="e">
        <f>E17*D20</f>
        <v>#DIV/0!</v>
      </c>
      <c r="E21" s="14" t="e">
        <f>D20+D21</f>
        <v>#DIV/0!</v>
      </c>
      <c r="F21" s="15" t="e">
        <f>F8*E21</f>
        <v>#DIV/0!</v>
      </c>
      <c r="H21" s="88" t="s">
        <v>165</v>
      </c>
      <c r="I21" s="145" t="e">
        <f>I20/I13</f>
        <v>#DIV/0!</v>
      </c>
      <c r="J21" s="146"/>
    </row>
    <row r="22" spans="1:10" x14ac:dyDescent="0.25">
      <c r="A22" s="6"/>
      <c r="B22" s="13" t="s">
        <v>127</v>
      </c>
      <c r="C22" s="13"/>
      <c r="D22" s="16"/>
      <c r="E22" s="17"/>
      <c r="F22" s="18"/>
      <c r="H22" s="88" t="s">
        <v>163</v>
      </c>
      <c r="I22" s="145"/>
      <c r="J22" s="146"/>
    </row>
    <row r="23" spans="1:10" x14ac:dyDescent="0.25">
      <c r="A23" s="6"/>
      <c r="B23" s="13" t="s">
        <v>128</v>
      </c>
      <c r="C23" s="13"/>
      <c r="D23" s="14" t="e">
        <f>E17*D22</f>
        <v>#DIV/0!</v>
      </c>
      <c r="E23" s="14" t="e">
        <f>D22+D23</f>
        <v>#DIV/0!</v>
      </c>
      <c r="F23" s="15" t="e">
        <f>F8*E23</f>
        <v>#DIV/0!</v>
      </c>
      <c r="H23" s="91"/>
      <c r="I23" s="92"/>
      <c r="J23" s="85"/>
    </row>
    <row r="24" spans="1:10" x14ac:dyDescent="0.25">
      <c r="A24" s="6" t="s">
        <v>47</v>
      </c>
      <c r="B24" s="13" t="s">
        <v>48</v>
      </c>
      <c r="C24" s="13"/>
      <c r="D24" s="16"/>
      <c r="E24" s="14"/>
      <c r="F24" s="15"/>
      <c r="H24" s="91" t="s">
        <v>166</v>
      </c>
      <c r="I24" s="103"/>
      <c r="J24" s="85" t="s">
        <v>161</v>
      </c>
    </row>
    <row r="25" spans="1:10" x14ac:dyDescent="0.25">
      <c r="A25" s="6"/>
      <c r="B25" s="13" t="s">
        <v>49</v>
      </c>
      <c r="C25" s="13"/>
      <c r="D25" s="14" t="e">
        <f>D24*E17</f>
        <v>#DIV/0!</v>
      </c>
      <c r="E25" s="14" t="e">
        <f>D24+D25</f>
        <v>#DIV/0!</v>
      </c>
      <c r="F25" s="15" t="e">
        <f>F8*E25</f>
        <v>#DIV/0!</v>
      </c>
      <c r="H25" s="88" t="s">
        <v>167</v>
      </c>
      <c r="I25" s="145" t="e">
        <f>I24/I13</f>
        <v>#DIV/0!</v>
      </c>
      <c r="J25" s="146"/>
    </row>
    <row r="26" spans="1:10" x14ac:dyDescent="0.25">
      <c r="A26" s="6" t="s">
        <v>50</v>
      </c>
      <c r="B26" s="13" t="s">
        <v>51</v>
      </c>
      <c r="C26" s="13"/>
      <c r="D26" s="16"/>
      <c r="E26" s="14"/>
      <c r="F26" s="15"/>
      <c r="H26" s="88" t="s">
        <v>163</v>
      </c>
      <c r="I26" s="145"/>
      <c r="J26" s="146"/>
    </row>
    <row r="27" spans="1:10" x14ac:dyDescent="0.25">
      <c r="A27" s="6"/>
      <c r="B27" s="13" t="s">
        <v>52</v>
      </c>
      <c r="C27" s="13"/>
      <c r="D27" s="14" t="e">
        <f>E17*D26</f>
        <v>#DIV/0!</v>
      </c>
      <c r="E27" s="14" t="e">
        <f>D26+D27</f>
        <v>#DIV/0!</v>
      </c>
      <c r="F27" s="15" t="e">
        <f>F8*E27</f>
        <v>#DIV/0!</v>
      </c>
      <c r="H27" s="19"/>
      <c r="I27" s="19"/>
      <c r="J27" s="84"/>
    </row>
    <row r="28" spans="1:10" x14ac:dyDescent="0.25">
      <c r="A28" s="6" t="s">
        <v>53</v>
      </c>
      <c r="B28" s="13" t="s">
        <v>54</v>
      </c>
      <c r="C28" s="13"/>
      <c r="D28" s="16"/>
      <c r="E28" s="14"/>
      <c r="F28" s="15"/>
      <c r="H28" s="19"/>
      <c r="I28" s="19"/>
      <c r="J28" s="84"/>
    </row>
    <row r="29" spans="1:10" x14ac:dyDescent="0.25">
      <c r="A29" s="6"/>
      <c r="B29" s="13" t="s">
        <v>55</v>
      </c>
      <c r="C29" s="13"/>
      <c r="D29" s="14" t="e">
        <f>E17*D28</f>
        <v>#DIV/0!</v>
      </c>
      <c r="E29" s="14" t="e">
        <f>D28+D29</f>
        <v>#DIV/0!</v>
      </c>
      <c r="F29" s="15" t="e">
        <f>F8*E29</f>
        <v>#DIV/0!</v>
      </c>
      <c r="H29" s="91" t="s">
        <v>168</v>
      </c>
      <c r="I29" s="103"/>
      <c r="J29" s="85" t="s">
        <v>161</v>
      </c>
    </row>
    <row r="30" spans="1:10" x14ac:dyDescent="0.25">
      <c r="A30" s="6" t="s">
        <v>56</v>
      </c>
      <c r="B30" s="13" t="s">
        <v>57</v>
      </c>
      <c r="C30" s="13"/>
      <c r="D30" s="16"/>
      <c r="E30" s="14"/>
      <c r="F30" s="15"/>
      <c r="H30" s="88" t="s">
        <v>162</v>
      </c>
      <c r="I30" s="145" t="e">
        <f>I29/I13</f>
        <v>#DIV/0!</v>
      </c>
      <c r="J30" s="146"/>
    </row>
    <row r="31" spans="1:10" x14ac:dyDescent="0.25">
      <c r="A31" s="6"/>
      <c r="B31" s="13" t="s">
        <v>58</v>
      </c>
      <c r="C31" s="13"/>
      <c r="D31" s="33" t="e">
        <f>D30*E17</f>
        <v>#DIV/0!</v>
      </c>
      <c r="E31" s="14" t="e">
        <f>D30+D31</f>
        <v>#DIV/0!</v>
      </c>
      <c r="F31" s="15" t="e">
        <f>F8*E31</f>
        <v>#DIV/0!</v>
      </c>
      <c r="H31" s="88" t="s">
        <v>163</v>
      </c>
      <c r="I31" s="145"/>
      <c r="J31" s="146"/>
    </row>
    <row r="32" spans="1:10" x14ac:dyDescent="0.25">
      <c r="A32" s="6" t="s">
        <v>59</v>
      </c>
      <c r="B32" s="13" t="s">
        <v>60</v>
      </c>
      <c r="C32" s="13"/>
      <c r="D32" s="22"/>
      <c r="E32" s="16"/>
      <c r="F32" s="15">
        <f>F8*E32</f>
        <v>0</v>
      </c>
    </row>
    <row r="33" spans="1:7" x14ac:dyDescent="0.25">
      <c r="A33" s="6" t="s">
        <v>61</v>
      </c>
      <c r="B33" s="13" t="s">
        <v>62</v>
      </c>
      <c r="C33" s="13"/>
      <c r="D33" s="22"/>
      <c r="E33" s="16"/>
      <c r="F33" s="15">
        <f>F8*E33</f>
        <v>0</v>
      </c>
    </row>
    <row r="34" spans="1:7" ht="34.35" customHeight="1" x14ac:dyDescent="0.25">
      <c r="A34" s="8"/>
      <c r="B34" s="163" t="s">
        <v>63</v>
      </c>
      <c r="C34" s="163"/>
      <c r="D34" s="34"/>
      <c r="E34" s="35" t="e">
        <f>SUM(E17:E33)</f>
        <v>#DIV/0!</v>
      </c>
      <c r="F34" s="36" t="e">
        <f>SUM(F17:F33)</f>
        <v>#DIV/0!</v>
      </c>
      <c r="G34" s="2"/>
    </row>
    <row r="35" spans="1:7" x14ac:dyDescent="0.25">
      <c r="A35" s="6"/>
      <c r="B35" s="22"/>
      <c r="C35" s="22"/>
      <c r="D35" s="22"/>
      <c r="E35" s="17"/>
      <c r="F35" s="18"/>
    </row>
    <row r="36" spans="1:7" x14ac:dyDescent="0.25">
      <c r="A36" s="6"/>
      <c r="B36" s="24" t="s">
        <v>64</v>
      </c>
      <c r="C36" s="22"/>
      <c r="D36" s="22"/>
      <c r="E36" s="17"/>
      <c r="F36" s="18"/>
    </row>
    <row r="37" spans="1:7" x14ac:dyDescent="0.25">
      <c r="A37" s="6" t="s">
        <v>65</v>
      </c>
      <c r="B37" s="22" t="s">
        <v>66</v>
      </c>
      <c r="C37" s="22"/>
      <c r="D37" s="22"/>
      <c r="E37" s="16"/>
      <c r="F37" s="15">
        <f>F8*E37</f>
        <v>0</v>
      </c>
    </row>
    <row r="38" spans="1:7" x14ac:dyDescent="0.25">
      <c r="A38" s="6" t="s">
        <v>67</v>
      </c>
      <c r="B38" s="22" t="s">
        <v>68</v>
      </c>
      <c r="C38" s="22"/>
      <c r="D38" s="22"/>
      <c r="E38" s="16"/>
      <c r="F38" s="15">
        <f>F8*E38</f>
        <v>0</v>
      </c>
    </row>
    <row r="39" spans="1:7" x14ac:dyDescent="0.25">
      <c r="A39" s="8"/>
      <c r="B39" s="163" t="s">
        <v>69</v>
      </c>
      <c r="C39" s="163"/>
      <c r="D39" s="34"/>
      <c r="E39" s="35" t="e">
        <f>SUM(E34:E38)</f>
        <v>#DIV/0!</v>
      </c>
      <c r="F39" s="36" t="e">
        <f>SUM(F34:F38)</f>
        <v>#DIV/0!</v>
      </c>
      <c r="G39" s="2"/>
    </row>
    <row r="40" spans="1:7" x14ac:dyDescent="0.25">
      <c r="A40" s="6"/>
      <c r="B40" s="22"/>
      <c r="C40" s="22"/>
      <c r="D40" s="22"/>
      <c r="E40" s="14"/>
      <c r="F40" s="15"/>
    </row>
    <row r="41" spans="1:7" x14ac:dyDescent="0.25">
      <c r="A41" s="7" t="s">
        <v>70</v>
      </c>
      <c r="B41" s="24" t="s">
        <v>71</v>
      </c>
      <c r="C41" s="24"/>
      <c r="D41" s="24"/>
      <c r="E41" s="31"/>
      <c r="F41" s="28"/>
    </row>
    <row r="42" spans="1:7" x14ac:dyDescent="0.25">
      <c r="A42" s="6" t="s">
        <v>72</v>
      </c>
      <c r="B42" s="22" t="s">
        <v>73</v>
      </c>
      <c r="C42" s="22"/>
      <c r="D42" s="22"/>
      <c r="E42" s="14"/>
      <c r="F42" s="15"/>
    </row>
    <row r="43" spans="1:7" x14ac:dyDescent="0.25">
      <c r="A43" s="6"/>
      <c r="B43" s="22" t="s">
        <v>74</v>
      </c>
      <c r="C43" s="22"/>
      <c r="D43" s="22"/>
      <c r="E43" s="16"/>
      <c r="F43" s="15">
        <f>F8*E43</f>
        <v>0</v>
      </c>
    </row>
    <row r="44" spans="1:7" x14ac:dyDescent="0.25">
      <c r="A44" s="6" t="s">
        <v>75</v>
      </c>
      <c r="B44" s="22" t="s">
        <v>76</v>
      </c>
      <c r="C44" s="22"/>
      <c r="D44" s="22"/>
      <c r="E44" s="16"/>
      <c r="F44" s="15">
        <f>F8*E44</f>
        <v>0</v>
      </c>
    </row>
    <row r="45" spans="1:7" x14ac:dyDescent="0.25">
      <c r="A45" s="6" t="s">
        <v>77</v>
      </c>
      <c r="B45" s="22" t="s">
        <v>78</v>
      </c>
      <c r="C45" s="22"/>
      <c r="D45" s="22"/>
      <c r="E45" s="16"/>
      <c r="F45" s="15">
        <f>F8*E45</f>
        <v>0</v>
      </c>
    </row>
    <row r="46" spans="1:7" x14ac:dyDescent="0.25">
      <c r="A46" s="6" t="s">
        <v>79</v>
      </c>
      <c r="B46" s="22" t="s">
        <v>80</v>
      </c>
      <c r="C46" s="22"/>
      <c r="D46" s="22"/>
      <c r="E46" s="16"/>
      <c r="F46" s="15">
        <f>F8*E46</f>
        <v>0</v>
      </c>
    </row>
    <row r="47" spans="1:7" ht="32.85" customHeight="1" x14ac:dyDescent="0.25">
      <c r="A47" s="8"/>
      <c r="B47" s="163" t="s">
        <v>81</v>
      </c>
      <c r="C47" s="163"/>
      <c r="D47" s="34"/>
      <c r="E47" s="35">
        <f>SUM(E43:E46)</f>
        <v>0</v>
      </c>
      <c r="F47" s="36">
        <f>SUM(F43:F46)</f>
        <v>0</v>
      </c>
    </row>
    <row r="48" spans="1:7" x14ac:dyDescent="0.25">
      <c r="A48" s="6"/>
      <c r="B48" s="22"/>
      <c r="C48" s="22"/>
      <c r="D48" s="22"/>
      <c r="E48" s="14"/>
      <c r="F48" s="15"/>
    </row>
    <row r="49" spans="1:6" x14ac:dyDescent="0.25">
      <c r="A49" s="7" t="s">
        <v>82</v>
      </c>
      <c r="B49" s="24" t="s">
        <v>83</v>
      </c>
      <c r="C49" s="24"/>
      <c r="D49" s="24"/>
      <c r="E49" s="37"/>
      <c r="F49" s="38"/>
    </row>
    <row r="50" spans="1:6" x14ac:dyDescent="0.25">
      <c r="A50" s="6" t="s">
        <v>84</v>
      </c>
      <c r="B50" s="22" t="s">
        <v>85</v>
      </c>
      <c r="C50" s="22"/>
      <c r="D50" s="22"/>
      <c r="E50" s="39"/>
      <c r="F50" s="40"/>
    </row>
    <row r="51" spans="1:6" x14ac:dyDescent="0.25">
      <c r="A51" s="6" t="s">
        <v>86</v>
      </c>
      <c r="B51" s="22"/>
      <c r="C51" s="22" t="s">
        <v>87</v>
      </c>
      <c r="D51" s="22"/>
      <c r="E51" s="16"/>
      <c r="F51" s="15">
        <f>F8*E51</f>
        <v>0</v>
      </c>
    </row>
    <row r="52" spans="1:6" x14ac:dyDescent="0.25">
      <c r="A52" s="6" t="s">
        <v>88</v>
      </c>
      <c r="B52" s="22"/>
      <c r="C52" s="22" t="s">
        <v>89</v>
      </c>
      <c r="D52" s="22"/>
      <c r="E52" s="16"/>
      <c r="F52" s="15">
        <f>F8*E52</f>
        <v>0</v>
      </c>
    </row>
    <row r="53" spans="1:6" x14ac:dyDescent="0.25">
      <c r="A53" s="6" t="s">
        <v>90</v>
      </c>
      <c r="B53" s="22" t="s">
        <v>91</v>
      </c>
      <c r="C53" s="22"/>
      <c r="D53" s="22"/>
      <c r="E53" s="16"/>
      <c r="F53" s="15">
        <f>F8*E53</f>
        <v>0</v>
      </c>
    </row>
    <row r="54" spans="1:6" x14ac:dyDescent="0.25">
      <c r="A54" s="6" t="s">
        <v>92</v>
      </c>
      <c r="B54" s="22" t="s">
        <v>93</v>
      </c>
      <c r="C54" s="22"/>
      <c r="D54" s="22"/>
      <c r="E54" s="39"/>
      <c r="F54" s="40"/>
    </row>
    <row r="55" spans="1:6" x14ac:dyDescent="0.25">
      <c r="A55" s="6" t="s">
        <v>94</v>
      </c>
      <c r="B55" s="22"/>
      <c r="C55" s="22" t="s">
        <v>95</v>
      </c>
      <c r="D55" s="22"/>
      <c r="E55" s="16"/>
      <c r="F55" s="15">
        <f>F8*E55</f>
        <v>0</v>
      </c>
    </row>
    <row r="56" spans="1:6" x14ac:dyDescent="0.25">
      <c r="A56" s="6" t="s">
        <v>96</v>
      </c>
      <c r="B56" s="22"/>
      <c r="C56" s="22" t="s">
        <v>97</v>
      </c>
      <c r="D56" s="22"/>
      <c r="E56" s="16"/>
      <c r="F56" s="15">
        <f>F8*E56</f>
        <v>0</v>
      </c>
    </row>
    <row r="57" spans="1:6" x14ac:dyDescent="0.25">
      <c r="A57" s="6" t="s">
        <v>98</v>
      </c>
      <c r="B57" s="22" t="s">
        <v>99</v>
      </c>
      <c r="C57" s="22"/>
      <c r="D57" s="22"/>
      <c r="E57" s="16"/>
      <c r="F57" s="15">
        <f>F8*E57</f>
        <v>0</v>
      </c>
    </row>
    <row r="58" spans="1:6" x14ac:dyDescent="0.25">
      <c r="A58" s="6" t="s">
        <v>100</v>
      </c>
      <c r="B58" s="22" t="s">
        <v>101</v>
      </c>
      <c r="C58" s="22"/>
      <c r="D58" s="22"/>
      <c r="E58" s="16"/>
      <c r="F58" s="15">
        <f>F8*E58</f>
        <v>0</v>
      </c>
    </row>
    <row r="59" spans="1:6" x14ac:dyDescent="0.25">
      <c r="A59" s="6" t="s">
        <v>102</v>
      </c>
      <c r="B59" s="22" t="s">
        <v>103</v>
      </c>
      <c r="C59" s="22"/>
      <c r="D59" s="22"/>
      <c r="E59" s="16"/>
      <c r="F59" s="15">
        <f>F8*E59</f>
        <v>0</v>
      </c>
    </row>
    <row r="60" spans="1:6" x14ac:dyDescent="0.25">
      <c r="A60" s="6" t="s">
        <v>104</v>
      </c>
      <c r="B60" s="22" t="s">
        <v>105</v>
      </c>
      <c r="C60" s="22"/>
      <c r="D60" s="22"/>
      <c r="E60" s="16"/>
      <c r="F60" s="15">
        <f>F8*E60</f>
        <v>0</v>
      </c>
    </row>
    <row r="61" spans="1:6" x14ac:dyDescent="0.25">
      <c r="A61" s="6" t="s">
        <v>106</v>
      </c>
      <c r="B61" s="22" t="s">
        <v>107</v>
      </c>
      <c r="C61" s="22"/>
      <c r="D61" s="22"/>
      <c r="E61" s="16"/>
      <c r="F61" s="15">
        <f>F8*E61</f>
        <v>0</v>
      </c>
    </row>
    <row r="62" spans="1:6" ht="29.1" customHeight="1" x14ac:dyDescent="0.25">
      <c r="A62" s="8"/>
      <c r="B62" s="163" t="s">
        <v>108</v>
      </c>
      <c r="C62" s="163"/>
      <c r="D62" s="34"/>
      <c r="E62" s="35">
        <f>SUM(E51:E61)</f>
        <v>0</v>
      </c>
      <c r="F62" s="36">
        <f>SUM(F51:F61)</f>
        <v>0</v>
      </c>
    </row>
    <row r="63" spans="1:6" x14ac:dyDescent="0.25">
      <c r="A63" s="6"/>
      <c r="B63" s="22"/>
      <c r="C63" s="22"/>
      <c r="D63" s="22"/>
      <c r="E63" s="14"/>
      <c r="F63" s="15"/>
    </row>
    <row r="64" spans="1:6" x14ac:dyDescent="0.25">
      <c r="A64" s="7" t="s">
        <v>109</v>
      </c>
      <c r="B64" s="159" t="s">
        <v>110</v>
      </c>
      <c r="C64" s="159"/>
      <c r="D64" s="24"/>
      <c r="E64" s="31" t="e">
        <f>E8+E39+E47+E62</f>
        <v>#DIV/0!</v>
      </c>
      <c r="F64" s="28" t="e">
        <f>F8*E64</f>
        <v>#DIV/0!</v>
      </c>
    </row>
    <row r="65" spans="1:6" x14ac:dyDescent="0.25">
      <c r="A65" s="7" t="s">
        <v>111</v>
      </c>
      <c r="B65" s="24" t="s">
        <v>112</v>
      </c>
      <c r="C65" s="24"/>
      <c r="D65" s="24"/>
      <c r="E65" s="16"/>
      <c r="F65" s="28" t="e">
        <f>F64*E65</f>
        <v>#DIV/0!</v>
      </c>
    </row>
    <row r="66" spans="1:6" x14ac:dyDescent="0.25">
      <c r="A66" s="7"/>
      <c r="B66" s="24" t="s">
        <v>113</v>
      </c>
      <c r="C66" s="24"/>
      <c r="D66" s="24"/>
      <c r="E66" s="31" t="e">
        <f>E64+E65</f>
        <v>#DIV/0!</v>
      </c>
      <c r="F66" s="28" t="e">
        <f>ROUND(F64+F65,2)</f>
        <v>#DIV/0!</v>
      </c>
    </row>
    <row r="67" spans="1:6" x14ac:dyDescent="0.25">
      <c r="A67" s="6"/>
      <c r="B67" s="22" t="s">
        <v>682</v>
      </c>
      <c r="C67" s="22"/>
      <c r="D67" s="22"/>
      <c r="E67" s="14" t="e">
        <f>E39+E43+E55</f>
        <v>#DIV/0!</v>
      </c>
      <c r="F67" s="41"/>
    </row>
    <row r="68" spans="1:6" x14ac:dyDescent="0.25">
      <c r="A68" s="6"/>
      <c r="B68" s="24"/>
      <c r="C68" s="22"/>
      <c r="D68" s="22"/>
      <c r="E68" s="42"/>
      <c r="F68" s="32"/>
    </row>
    <row r="69" spans="1:6" ht="15.75" thickBot="1" x14ac:dyDescent="0.3">
      <c r="A69" s="156" t="s">
        <v>177</v>
      </c>
      <c r="B69" s="157"/>
      <c r="C69" s="157"/>
      <c r="D69" s="157"/>
      <c r="E69" s="157"/>
      <c r="F69" s="158"/>
    </row>
    <row r="78" spans="1:6" x14ac:dyDescent="0.25">
      <c r="A78" s="1"/>
      <c r="B78" s="1"/>
      <c r="C78" s="1"/>
      <c r="D78" s="1"/>
      <c r="E78" s="1"/>
      <c r="F78" s="1"/>
    </row>
  </sheetData>
  <sheetProtection algorithmName="SHA-512" hashValue="qW3Rl1niFTEHvOCfIKqjxjNIrntvDXFlEIDBmxlV73aczz+2BfWDLS689l3B5m/Wh3AjaR1L6iRLhyVCCSYK6g==" saltValue="t6D+PWeHZOWjsr/a2fTWpw==" spinCount="100000" sheet="1" objects="1" scenarios="1"/>
  <mergeCells count="18">
    <mergeCell ref="A69:F69"/>
    <mergeCell ref="B64:C64"/>
    <mergeCell ref="A6:F6"/>
    <mergeCell ref="B34:C34"/>
    <mergeCell ref="B39:C39"/>
    <mergeCell ref="B47:C47"/>
    <mergeCell ref="B62:C62"/>
    <mergeCell ref="I30:I31"/>
    <mergeCell ref="J30:J31"/>
    <mergeCell ref="A2:F2"/>
    <mergeCell ref="A1:F1"/>
    <mergeCell ref="I17:I18"/>
    <mergeCell ref="J17:J18"/>
    <mergeCell ref="I21:I22"/>
    <mergeCell ref="J21:J22"/>
    <mergeCell ref="I25:I26"/>
    <mergeCell ref="J25:J26"/>
    <mergeCell ref="C5:F5"/>
  </mergeCells>
  <dataValidations disablePrompts="1" count="1">
    <dataValidation type="decimal" errorStyle="warning" allowBlank="1" showInputMessage="1" showErrorMessage="1" error="Bitte überprüfen Sie Ihre Eingaben." sqref="C30" xr:uid="{00000000-0002-0000-0100-000000000000}">
      <formula1>8.5</formula1>
      <formula2>84</formula2>
    </dataValidation>
  </dataValidations>
  <pageMargins left="0.70866141732283472" right="0.70866141732283472" top="0.78740157480314965" bottom="0.78740157480314965" header="0.31496062992125984" footer="0.31496062992125984"/>
  <pageSetup paperSize="9" scale="47" fitToHeight="0" orientation="portrait" r:id="rId1"/>
  <headerFooter>
    <oddFooter>&amp;L&amp;P/&amp;N&amp;C&amp;F&amp;R&amp;A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8"/>
  <sheetViews>
    <sheetView zoomScaleNormal="100" workbookViewId="0">
      <selection activeCell="E65" sqref="E65"/>
    </sheetView>
  </sheetViews>
  <sheetFormatPr baseColWidth="10" defaultRowHeight="15" x14ac:dyDescent="0.25"/>
  <cols>
    <col min="1" max="1" width="4.140625" customWidth="1"/>
    <col min="2" max="2" width="15.5703125" customWidth="1"/>
    <col min="3" max="3" width="35.140625" customWidth="1"/>
    <col min="5" max="5" width="28.140625" customWidth="1"/>
    <col min="6" max="6" width="20" customWidth="1"/>
    <col min="8" max="8" width="36.7109375" bestFit="1" customWidth="1"/>
  </cols>
  <sheetData>
    <row r="1" spans="1:10" ht="15.75" x14ac:dyDescent="0.25">
      <c r="A1" s="150" t="str">
        <f>Stammdaten!B4</f>
        <v>Landessportbund Brandenburg e.V.</v>
      </c>
      <c r="B1" s="151"/>
      <c r="C1" s="151"/>
      <c r="D1" s="151"/>
      <c r="E1" s="151"/>
      <c r="F1" s="152"/>
    </row>
    <row r="2" spans="1:10" x14ac:dyDescent="0.25">
      <c r="A2" s="147" t="s">
        <v>122</v>
      </c>
      <c r="B2" s="148"/>
      <c r="C2" s="148"/>
      <c r="D2" s="148"/>
      <c r="E2" s="148"/>
      <c r="F2" s="149"/>
    </row>
    <row r="3" spans="1:10" x14ac:dyDescent="0.25">
      <c r="A3" s="3"/>
      <c r="B3" s="19"/>
      <c r="C3" s="19"/>
      <c r="D3" s="19"/>
      <c r="E3" s="19"/>
      <c r="F3" s="12"/>
    </row>
    <row r="4" spans="1:10" x14ac:dyDescent="0.25">
      <c r="A4" s="4"/>
      <c r="B4" s="20"/>
      <c r="C4" s="20"/>
      <c r="D4" s="20"/>
      <c r="E4" s="20"/>
      <c r="F4" s="21"/>
    </row>
    <row r="5" spans="1:10" x14ac:dyDescent="0.25">
      <c r="A5" s="5" t="s">
        <v>23</v>
      </c>
      <c r="B5" s="20"/>
      <c r="C5" s="153">
        <f>Stammdaten!B9</f>
        <v>0</v>
      </c>
      <c r="D5" s="154"/>
      <c r="E5" s="154"/>
      <c r="F5" s="155"/>
    </row>
    <row r="6" spans="1:10" x14ac:dyDescent="0.25">
      <c r="A6" s="160" t="s">
        <v>119</v>
      </c>
      <c r="B6" s="161"/>
      <c r="C6" s="161"/>
      <c r="D6" s="161"/>
      <c r="E6" s="161"/>
      <c r="F6" s="162"/>
      <c r="H6" s="83" t="s">
        <v>155</v>
      </c>
      <c r="I6" s="83"/>
      <c r="J6" s="83"/>
    </row>
    <row r="7" spans="1:10" x14ac:dyDescent="0.25">
      <c r="A7" s="6"/>
      <c r="B7" s="22"/>
      <c r="C7" s="22"/>
      <c r="D7" s="22"/>
      <c r="E7" s="22"/>
      <c r="F7" s="23"/>
      <c r="H7" s="84"/>
      <c r="I7" s="84"/>
      <c r="J7" s="84"/>
    </row>
    <row r="8" spans="1:10" x14ac:dyDescent="0.25">
      <c r="A8" s="7" t="s">
        <v>25</v>
      </c>
      <c r="B8" s="24" t="s">
        <v>26</v>
      </c>
      <c r="C8" s="24"/>
      <c r="D8" s="24"/>
      <c r="E8" s="25">
        <v>1</v>
      </c>
      <c r="F8" s="26"/>
      <c r="H8" s="85" t="s">
        <v>156</v>
      </c>
      <c r="I8" s="85"/>
      <c r="J8" s="85"/>
    </row>
    <row r="9" spans="1:10" x14ac:dyDescent="0.25">
      <c r="A9" s="6"/>
      <c r="B9" s="22"/>
      <c r="C9" s="22"/>
      <c r="D9" s="22"/>
      <c r="E9" s="17"/>
      <c r="F9" s="15"/>
      <c r="H9" s="86" t="s">
        <v>157</v>
      </c>
      <c r="I9" s="87"/>
      <c r="J9" s="85"/>
    </row>
    <row r="10" spans="1:10" x14ac:dyDescent="0.25">
      <c r="A10" s="7" t="s">
        <v>27</v>
      </c>
      <c r="B10" s="24" t="s">
        <v>28</v>
      </c>
      <c r="C10" s="24"/>
      <c r="D10" s="24"/>
      <c r="E10" s="27"/>
      <c r="F10" s="28"/>
      <c r="H10" s="88" t="s">
        <v>158</v>
      </c>
      <c r="I10" s="102"/>
      <c r="J10" s="85"/>
    </row>
    <row r="11" spans="1:10" x14ac:dyDescent="0.25">
      <c r="A11" s="6" t="s">
        <v>29</v>
      </c>
      <c r="B11" s="22" t="s">
        <v>30</v>
      </c>
      <c r="C11" s="22"/>
      <c r="D11" s="22"/>
      <c r="E11" s="27"/>
      <c r="F11" s="28"/>
      <c r="H11" s="88" t="s">
        <v>38</v>
      </c>
      <c r="I11" s="102"/>
      <c r="J11" s="85"/>
    </row>
    <row r="12" spans="1:10" x14ac:dyDescent="0.25">
      <c r="A12" s="6" t="s">
        <v>31</v>
      </c>
      <c r="B12" s="22"/>
      <c r="C12" s="22" t="s">
        <v>32</v>
      </c>
      <c r="D12" s="22"/>
      <c r="E12" s="29" t="e">
        <f>I18</f>
        <v>#DIV/0!</v>
      </c>
      <c r="F12" s="30" t="e">
        <f>(F8*E12)</f>
        <v>#DIV/0!</v>
      </c>
      <c r="H12" s="88" t="s">
        <v>40</v>
      </c>
      <c r="I12" s="102"/>
      <c r="J12" s="85"/>
    </row>
    <row r="13" spans="1:10" x14ac:dyDescent="0.25">
      <c r="A13" s="6" t="s">
        <v>33</v>
      </c>
      <c r="B13" s="22"/>
      <c r="C13" s="22" t="s">
        <v>34</v>
      </c>
      <c r="D13" s="22"/>
      <c r="E13" s="16" t="e">
        <f>I22</f>
        <v>#DIV/0!</v>
      </c>
      <c r="F13" s="30" t="e">
        <f>F8*E13</f>
        <v>#DIV/0!</v>
      </c>
      <c r="H13" s="88"/>
      <c r="I13" s="102"/>
      <c r="J13" s="85"/>
    </row>
    <row r="14" spans="1:10" x14ac:dyDescent="0.25">
      <c r="A14" s="6" t="s">
        <v>35</v>
      </c>
      <c r="B14" s="22"/>
      <c r="C14" s="22" t="s">
        <v>36</v>
      </c>
      <c r="D14" s="22"/>
      <c r="E14" s="16">
        <v>0</v>
      </c>
      <c r="F14" s="30">
        <f>F8*E14</f>
        <v>0</v>
      </c>
      <c r="H14" s="89" t="s">
        <v>159</v>
      </c>
      <c r="I14" s="90">
        <f>I9-I10-I11-I12-I13</f>
        <v>0</v>
      </c>
      <c r="J14" s="85"/>
    </row>
    <row r="15" spans="1:10" x14ac:dyDescent="0.25">
      <c r="A15" s="6" t="s">
        <v>37</v>
      </c>
      <c r="B15" s="22"/>
      <c r="C15" s="22" t="s">
        <v>38</v>
      </c>
      <c r="D15" s="22"/>
      <c r="E15" s="16" t="e">
        <f>I26</f>
        <v>#DIV/0!</v>
      </c>
      <c r="F15" s="30" t="e">
        <f>F8*E15</f>
        <v>#DIV/0!</v>
      </c>
      <c r="H15" s="88"/>
      <c r="I15" s="88"/>
      <c r="J15" s="85"/>
    </row>
    <row r="16" spans="1:10" x14ac:dyDescent="0.25">
      <c r="A16" s="6" t="s">
        <v>39</v>
      </c>
      <c r="B16" s="22"/>
      <c r="C16" s="22" t="s">
        <v>40</v>
      </c>
      <c r="D16" s="22"/>
      <c r="E16" s="16" t="e">
        <f>I31</f>
        <v>#DIV/0!</v>
      </c>
      <c r="F16" s="30" t="e">
        <f>F8*E16</f>
        <v>#DIV/0!</v>
      </c>
      <c r="H16" s="88"/>
      <c r="I16" s="88"/>
      <c r="J16" s="85"/>
    </row>
    <row r="17" spans="1:10" x14ac:dyDescent="0.25">
      <c r="A17" s="7"/>
      <c r="B17" s="24" t="s">
        <v>41</v>
      </c>
      <c r="C17" s="24"/>
      <c r="D17" s="24"/>
      <c r="E17" s="31" t="e">
        <f>SUM(E12:E16)</f>
        <v>#DIV/0!</v>
      </c>
      <c r="F17" s="28" t="e">
        <f>F8*E17</f>
        <v>#DIV/0!</v>
      </c>
      <c r="H17" s="91" t="s">
        <v>160</v>
      </c>
      <c r="I17" s="102"/>
      <c r="J17" s="85" t="s">
        <v>161</v>
      </c>
    </row>
    <row r="18" spans="1:10" x14ac:dyDescent="0.25">
      <c r="A18" s="6"/>
      <c r="B18" s="22"/>
      <c r="C18" s="22"/>
      <c r="D18" s="22"/>
      <c r="E18" s="17"/>
      <c r="F18" s="18"/>
      <c r="H18" s="88" t="s">
        <v>162</v>
      </c>
      <c r="I18" s="145" t="e">
        <f>I17/I14</f>
        <v>#DIV/0!</v>
      </c>
      <c r="J18" s="146"/>
    </row>
    <row r="19" spans="1:10" x14ac:dyDescent="0.25">
      <c r="A19" s="7" t="s">
        <v>42</v>
      </c>
      <c r="B19" s="24" t="s">
        <v>43</v>
      </c>
      <c r="C19" s="24"/>
      <c r="D19" s="24"/>
      <c r="E19" s="27"/>
      <c r="F19" s="32"/>
      <c r="H19" s="88" t="s">
        <v>163</v>
      </c>
      <c r="I19" s="145"/>
      <c r="J19" s="146"/>
    </row>
    <row r="20" spans="1:10" x14ac:dyDescent="0.25">
      <c r="A20" s="6" t="s">
        <v>44</v>
      </c>
      <c r="B20" s="13" t="s">
        <v>45</v>
      </c>
      <c r="C20" s="13"/>
      <c r="D20" s="16"/>
      <c r="E20" s="17"/>
      <c r="F20" s="18"/>
      <c r="H20" s="19"/>
      <c r="I20" s="19"/>
      <c r="J20" s="84"/>
    </row>
    <row r="21" spans="1:10" x14ac:dyDescent="0.25">
      <c r="A21" s="6"/>
      <c r="B21" s="13" t="s">
        <v>46</v>
      </c>
      <c r="C21" s="13"/>
      <c r="D21" s="14" t="e">
        <f>E17*D20</f>
        <v>#DIV/0!</v>
      </c>
      <c r="E21" s="14" t="e">
        <f>D20+D21</f>
        <v>#DIV/0!</v>
      </c>
      <c r="F21" s="15" t="e">
        <f>F8*E21</f>
        <v>#DIV/0!</v>
      </c>
      <c r="H21" s="91" t="s">
        <v>164</v>
      </c>
      <c r="I21" s="103"/>
      <c r="J21" s="85" t="s">
        <v>161</v>
      </c>
    </row>
    <row r="22" spans="1:10" x14ac:dyDescent="0.25">
      <c r="A22" s="6"/>
      <c r="B22" s="13" t="s">
        <v>127</v>
      </c>
      <c r="C22" s="13"/>
      <c r="D22" s="16"/>
      <c r="E22" s="17"/>
      <c r="F22" s="18"/>
      <c r="H22" s="88" t="s">
        <v>165</v>
      </c>
      <c r="I22" s="145" t="e">
        <f>I21/I14</f>
        <v>#DIV/0!</v>
      </c>
      <c r="J22" s="146"/>
    </row>
    <row r="23" spans="1:10" x14ac:dyDescent="0.25">
      <c r="A23" s="6"/>
      <c r="B23" s="13" t="s">
        <v>128</v>
      </c>
      <c r="C23" s="13"/>
      <c r="D23" s="14" t="e">
        <f>E17*D22</f>
        <v>#DIV/0!</v>
      </c>
      <c r="E23" s="14" t="e">
        <f>D22+D23</f>
        <v>#DIV/0!</v>
      </c>
      <c r="F23" s="15" t="e">
        <f>F8*E23</f>
        <v>#DIV/0!</v>
      </c>
      <c r="H23" s="88" t="s">
        <v>163</v>
      </c>
      <c r="I23" s="145"/>
      <c r="J23" s="146"/>
    </row>
    <row r="24" spans="1:10" x14ac:dyDescent="0.25">
      <c r="A24" s="6" t="s">
        <v>47</v>
      </c>
      <c r="B24" s="13" t="s">
        <v>48</v>
      </c>
      <c r="C24" s="13"/>
      <c r="D24" s="16"/>
      <c r="E24" s="14"/>
      <c r="F24" s="15"/>
      <c r="H24" s="91"/>
      <c r="I24" s="92"/>
      <c r="J24" s="85"/>
    </row>
    <row r="25" spans="1:10" x14ac:dyDescent="0.25">
      <c r="A25" s="6"/>
      <c r="B25" s="13" t="s">
        <v>49</v>
      </c>
      <c r="C25" s="13"/>
      <c r="D25" s="14" t="e">
        <f>D24*E17</f>
        <v>#DIV/0!</v>
      </c>
      <c r="E25" s="14" t="e">
        <f>D24+D25</f>
        <v>#DIV/0!</v>
      </c>
      <c r="F25" s="15" t="e">
        <f>F8*E25</f>
        <v>#DIV/0!</v>
      </c>
      <c r="H25" s="91" t="s">
        <v>166</v>
      </c>
      <c r="I25" s="103"/>
      <c r="J25" s="85" t="s">
        <v>161</v>
      </c>
    </row>
    <row r="26" spans="1:10" x14ac:dyDescent="0.25">
      <c r="A26" s="6" t="s">
        <v>50</v>
      </c>
      <c r="B26" s="13" t="s">
        <v>51</v>
      </c>
      <c r="C26" s="13"/>
      <c r="D26" s="16"/>
      <c r="E26" s="14"/>
      <c r="F26" s="15"/>
      <c r="H26" s="88" t="s">
        <v>167</v>
      </c>
      <c r="I26" s="145" t="e">
        <f>I25/I14</f>
        <v>#DIV/0!</v>
      </c>
      <c r="J26" s="146"/>
    </row>
    <row r="27" spans="1:10" x14ac:dyDescent="0.25">
      <c r="A27" s="6"/>
      <c r="B27" s="13" t="s">
        <v>52</v>
      </c>
      <c r="C27" s="13"/>
      <c r="D27" s="14" t="e">
        <f>E17*D26</f>
        <v>#DIV/0!</v>
      </c>
      <c r="E27" s="14" t="e">
        <f>D26+D27</f>
        <v>#DIV/0!</v>
      </c>
      <c r="F27" s="15" t="e">
        <f>F8*E27</f>
        <v>#DIV/0!</v>
      </c>
      <c r="H27" s="88" t="s">
        <v>163</v>
      </c>
      <c r="I27" s="145"/>
      <c r="J27" s="146"/>
    </row>
    <row r="28" spans="1:10" x14ac:dyDescent="0.25">
      <c r="A28" s="6" t="s">
        <v>53</v>
      </c>
      <c r="B28" s="13" t="s">
        <v>54</v>
      </c>
      <c r="C28" s="13"/>
      <c r="D28" s="16"/>
      <c r="E28" s="14"/>
      <c r="F28" s="15"/>
      <c r="H28" s="19"/>
      <c r="I28" s="19"/>
      <c r="J28" s="84"/>
    </row>
    <row r="29" spans="1:10" x14ac:dyDescent="0.25">
      <c r="A29" s="6"/>
      <c r="B29" s="13" t="s">
        <v>55</v>
      </c>
      <c r="C29" s="13"/>
      <c r="D29" s="14" t="e">
        <f>E17*D28</f>
        <v>#DIV/0!</v>
      </c>
      <c r="E29" s="14" t="e">
        <f>D28+D29</f>
        <v>#DIV/0!</v>
      </c>
      <c r="F29" s="15" t="e">
        <f>F8*E29</f>
        <v>#DIV/0!</v>
      </c>
      <c r="H29" s="19"/>
      <c r="I29" s="19"/>
      <c r="J29" s="84"/>
    </row>
    <row r="30" spans="1:10" x14ac:dyDescent="0.25">
      <c r="A30" s="6" t="s">
        <v>56</v>
      </c>
      <c r="B30" s="13" t="s">
        <v>57</v>
      </c>
      <c r="C30" s="13"/>
      <c r="D30" s="16"/>
      <c r="E30" s="14"/>
      <c r="F30" s="15"/>
      <c r="H30" s="91" t="s">
        <v>168</v>
      </c>
      <c r="I30" s="103"/>
      <c r="J30" s="85" t="s">
        <v>161</v>
      </c>
    </row>
    <row r="31" spans="1:10" x14ac:dyDescent="0.25">
      <c r="A31" s="6"/>
      <c r="B31" s="13" t="s">
        <v>58</v>
      </c>
      <c r="C31" s="13"/>
      <c r="D31" s="33" t="e">
        <f>D30*E17</f>
        <v>#DIV/0!</v>
      </c>
      <c r="E31" s="14" t="e">
        <f>D30+D31</f>
        <v>#DIV/0!</v>
      </c>
      <c r="F31" s="15" t="e">
        <f>F8*E31</f>
        <v>#DIV/0!</v>
      </c>
      <c r="H31" s="88" t="s">
        <v>162</v>
      </c>
      <c r="I31" s="145" t="e">
        <f>I30/I14</f>
        <v>#DIV/0!</v>
      </c>
      <c r="J31" s="146"/>
    </row>
    <row r="32" spans="1:10" x14ac:dyDescent="0.25">
      <c r="A32" s="6" t="s">
        <v>59</v>
      </c>
      <c r="B32" s="13" t="s">
        <v>60</v>
      </c>
      <c r="C32" s="13"/>
      <c r="D32" s="22"/>
      <c r="E32" s="16"/>
      <c r="F32" s="15">
        <f>F8*E32</f>
        <v>0</v>
      </c>
      <c r="H32" s="88" t="s">
        <v>163</v>
      </c>
      <c r="I32" s="145"/>
      <c r="J32" s="146"/>
    </row>
    <row r="33" spans="1:7" x14ac:dyDescent="0.25">
      <c r="A33" s="6" t="s">
        <v>61</v>
      </c>
      <c r="B33" s="13" t="s">
        <v>62</v>
      </c>
      <c r="C33" s="13"/>
      <c r="D33" s="22"/>
      <c r="E33" s="16"/>
      <c r="F33" s="15">
        <f>F8*E33</f>
        <v>0</v>
      </c>
    </row>
    <row r="34" spans="1:7" ht="34.35" customHeight="1" x14ac:dyDescent="0.25">
      <c r="A34" s="8"/>
      <c r="B34" s="163" t="s">
        <v>63</v>
      </c>
      <c r="C34" s="163"/>
      <c r="D34" s="34"/>
      <c r="E34" s="35" t="e">
        <f>SUM(E17:E33)</f>
        <v>#DIV/0!</v>
      </c>
      <c r="F34" s="36" t="e">
        <f>SUM(F17:F33)</f>
        <v>#DIV/0!</v>
      </c>
      <c r="G34" s="2"/>
    </row>
    <row r="35" spans="1:7" x14ac:dyDescent="0.25">
      <c r="A35" s="6"/>
      <c r="B35" s="22"/>
      <c r="C35" s="22"/>
      <c r="D35" s="22"/>
      <c r="E35" s="17"/>
      <c r="F35" s="18"/>
    </row>
    <row r="36" spans="1:7" x14ac:dyDescent="0.25">
      <c r="A36" s="6"/>
      <c r="B36" s="24" t="s">
        <v>64</v>
      </c>
      <c r="C36" s="22"/>
      <c r="D36" s="22"/>
      <c r="E36" s="17"/>
      <c r="F36" s="18"/>
    </row>
    <row r="37" spans="1:7" x14ac:dyDescent="0.25">
      <c r="A37" s="6" t="s">
        <v>65</v>
      </c>
      <c r="B37" s="22" t="s">
        <v>66</v>
      </c>
      <c r="C37" s="22"/>
      <c r="D37" s="22"/>
      <c r="E37" s="16"/>
      <c r="F37" s="15">
        <f>F8*E37</f>
        <v>0</v>
      </c>
    </row>
    <row r="38" spans="1:7" x14ac:dyDescent="0.25">
      <c r="A38" s="6" t="s">
        <v>67</v>
      </c>
      <c r="B38" s="22" t="s">
        <v>68</v>
      </c>
      <c r="C38" s="22"/>
      <c r="D38" s="22"/>
      <c r="E38" s="16"/>
      <c r="F38" s="15">
        <f>F8*E38</f>
        <v>0</v>
      </c>
    </row>
    <row r="39" spans="1:7" x14ac:dyDescent="0.25">
      <c r="A39" s="8"/>
      <c r="B39" s="163" t="s">
        <v>69</v>
      </c>
      <c r="C39" s="163"/>
      <c r="D39" s="34"/>
      <c r="E39" s="35" t="e">
        <f>SUM(E34:E38)</f>
        <v>#DIV/0!</v>
      </c>
      <c r="F39" s="36" t="e">
        <f>SUM(F34:F38)</f>
        <v>#DIV/0!</v>
      </c>
      <c r="G39" s="2"/>
    </row>
    <row r="40" spans="1:7" x14ac:dyDescent="0.25">
      <c r="A40" s="6"/>
      <c r="B40" s="22"/>
      <c r="C40" s="22"/>
      <c r="D40" s="22"/>
      <c r="E40" s="14"/>
      <c r="F40" s="15"/>
    </row>
    <row r="41" spans="1:7" x14ac:dyDescent="0.25">
      <c r="A41" s="7" t="s">
        <v>70</v>
      </c>
      <c r="B41" s="24" t="s">
        <v>71</v>
      </c>
      <c r="C41" s="24"/>
      <c r="D41" s="24"/>
      <c r="E41" s="31"/>
      <c r="F41" s="28"/>
    </row>
    <row r="42" spans="1:7" x14ac:dyDescent="0.25">
      <c r="A42" s="6" t="s">
        <v>72</v>
      </c>
      <c r="B42" s="22" t="s">
        <v>73</v>
      </c>
      <c r="C42" s="22"/>
      <c r="D42" s="22"/>
      <c r="E42" s="14"/>
      <c r="F42" s="15"/>
    </row>
    <row r="43" spans="1:7" x14ac:dyDescent="0.25">
      <c r="A43" s="6"/>
      <c r="B43" s="22" t="s">
        <v>74</v>
      </c>
      <c r="C43" s="22"/>
      <c r="D43" s="22"/>
      <c r="E43" s="16"/>
      <c r="F43" s="15">
        <f>F8*E43</f>
        <v>0</v>
      </c>
    </row>
    <row r="44" spans="1:7" x14ac:dyDescent="0.25">
      <c r="A44" s="6" t="s">
        <v>75</v>
      </c>
      <c r="B44" s="22" t="s">
        <v>76</v>
      </c>
      <c r="C44" s="22"/>
      <c r="D44" s="22"/>
      <c r="E44" s="16"/>
      <c r="F44" s="15">
        <f>F8*E44</f>
        <v>0</v>
      </c>
    </row>
    <row r="45" spans="1:7" x14ac:dyDescent="0.25">
      <c r="A45" s="6" t="s">
        <v>77</v>
      </c>
      <c r="B45" s="22" t="s">
        <v>78</v>
      </c>
      <c r="C45" s="22"/>
      <c r="D45" s="22"/>
      <c r="E45" s="16"/>
      <c r="F45" s="15">
        <f>F8*E45</f>
        <v>0</v>
      </c>
    </row>
    <row r="46" spans="1:7" x14ac:dyDescent="0.25">
      <c r="A46" s="6" t="s">
        <v>79</v>
      </c>
      <c r="B46" s="22" t="s">
        <v>80</v>
      </c>
      <c r="C46" s="22"/>
      <c r="D46" s="22"/>
      <c r="E46" s="16"/>
      <c r="F46" s="15">
        <f>F8*E46</f>
        <v>0</v>
      </c>
    </row>
    <row r="47" spans="1:7" ht="32.85" customHeight="1" x14ac:dyDescent="0.25">
      <c r="A47" s="8"/>
      <c r="B47" s="163" t="s">
        <v>81</v>
      </c>
      <c r="C47" s="163"/>
      <c r="D47" s="34"/>
      <c r="E47" s="35">
        <f>SUM(E43:E46)</f>
        <v>0</v>
      </c>
      <c r="F47" s="36">
        <f>SUM(F43:F46)</f>
        <v>0</v>
      </c>
    </row>
    <row r="48" spans="1:7" x14ac:dyDescent="0.25">
      <c r="A48" s="6"/>
      <c r="B48" s="22"/>
      <c r="C48" s="22"/>
      <c r="D48" s="22"/>
      <c r="E48" s="14"/>
      <c r="F48" s="15"/>
    </row>
    <row r="49" spans="1:6" x14ac:dyDescent="0.25">
      <c r="A49" s="7" t="s">
        <v>82</v>
      </c>
      <c r="B49" s="24" t="s">
        <v>83</v>
      </c>
      <c r="C49" s="24"/>
      <c r="D49" s="24"/>
      <c r="E49" s="37"/>
      <c r="F49" s="38"/>
    </row>
    <row r="50" spans="1:6" x14ac:dyDescent="0.25">
      <c r="A50" s="6" t="s">
        <v>84</v>
      </c>
      <c r="B50" s="22" t="s">
        <v>85</v>
      </c>
      <c r="C50" s="22"/>
      <c r="D50" s="22"/>
      <c r="E50" s="39"/>
      <c r="F50" s="40"/>
    </row>
    <row r="51" spans="1:6" x14ac:dyDescent="0.25">
      <c r="A51" s="6" t="s">
        <v>86</v>
      </c>
      <c r="B51" s="22"/>
      <c r="C51" s="22" t="s">
        <v>87</v>
      </c>
      <c r="D51" s="22"/>
      <c r="E51" s="16"/>
      <c r="F51" s="15">
        <f>F8*E51</f>
        <v>0</v>
      </c>
    </row>
    <row r="52" spans="1:6" x14ac:dyDescent="0.25">
      <c r="A52" s="6" t="s">
        <v>88</v>
      </c>
      <c r="B52" s="22"/>
      <c r="C52" s="22" t="s">
        <v>89</v>
      </c>
      <c r="D52" s="22"/>
      <c r="E52" s="16"/>
      <c r="F52" s="15">
        <f>F8*E52</f>
        <v>0</v>
      </c>
    </row>
    <row r="53" spans="1:6" x14ac:dyDescent="0.25">
      <c r="A53" s="6" t="s">
        <v>90</v>
      </c>
      <c r="B53" s="22" t="s">
        <v>91</v>
      </c>
      <c r="C53" s="22"/>
      <c r="D53" s="22"/>
      <c r="E53" s="16"/>
      <c r="F53" s="15">
        <f>F8*E53</f>
        <v>0</v>
      </c>
    </row>
    <row r="54" spans="1:6" x14ac:dyDescent="0.25">
      <c r="A54" s="6" t="s">
        <v>92</v>
      </c>
      <c r="B54" s="22" t="s">
        <v>93</v>
      </c>
      <c r="C54" s="22"/>
      <c r="D54" s="22"/>
      <c r="E54" s="39"/>
      <c r="F54" s="40"/>
    </row>
    <row r="55" spans="1:6" x14ac:dyDescent="0.25">
      <c r="A55" s="6" t="s">
        <v>94</v>
      </c>
      <c r="B55" s="22"/>
      <c r="C55" s="22" t="s">
        <v>95</v>
      </c>
      <c r="D55" s="22"/>
      <c r="E55" s="16"/>
      <c r="F55" s="15">
        <f>F8*E55</f>
        <v>0</v>
      </c>
    </row>
    <row r="56" spans="1:6" x14ac:dyDescent="0.25">
      <c r="A56" s="6" t="s">
        <v>96</v>
      </c>
      <c r="B56" s="22"/>
      <c r="C56" s="22" t="s">
        <v>97</v>
      </c>
      <c r="D56" s="22"/>
      <c r="E56" s="16"/>
      <c r="F56" s="15">
        <f>F8*E56</f>
        <v>0</v>
      </c>
    </row>
    <row r="57" spans="1:6" x14ac:dyDescent="0.25">
      <c r="A57" s="6" t="s">
        <v>98</v>
      </c>
      <c r="B57" s="22" t="s">
        <v>99</v>
      </c>
      <c r="C57" s="22"/>
      <c r="D57" s="22"/>
      <c r="E57" s="16"/>
      <c r="F57" s="15">
        <f>F8*E57</f>
        <v>0</v>
      </c>
    </row>
    <row r="58" spans="1:6" x14ac:dyDescent="0.25">
      <c r="A58" s="6" t="s">
        <v>100</v>
      </c>
      <c r="B58" s="22" t="s">
        <v>101</v>
      </c>
      <c r="C58" s="22"/>
      <c r="D58" s="22"/>
      <c r="E58" s="16"/>
      <c r="F58" s="15">
        <f>F8*E58</f>
        <v>0</v>
      </c>
    </row>
    <row r="59" spans="1:6" x14ac:dyDescent="0.25">
      <c r="A59" s="6" t="s">
        <v>102</v>
      </c>
      <c r="B59" s="22" t="s">
        <v>103</v>
      </c>
      <c r="C59" s="22"/>
      <c r="D59" s="22"/>
      <c r="E59" s="16"/>
      <c r="F59" s="15">
        <f>F8*E59</f>
        <v>0</v>
      </c>
    </row>
    <row r="60" spans="1:6" x14ac:dyDescent="0.25">
      <c r="A60" s="6" t="s">
        <v>104</v>
      </c>
      <c r="B60" s="22" t="s">
        <v>105</v>
      </c>
      <c r="C60" s="22"/>
      <c r="D60" s="22"/>
      <c r="E60" s="16"/>
      <c r="F60" s="15">
        <f>F8*E60</f>
        <v>0</v>
      </c>
    </row>
    <row r="61" spans="1:6" x14ac:dyDescent="0.25">
      <c r="A61" s="6" t="s">
        <v>106</v>
      </c>
      <c r="B61" s="22" t="s">
        <v>107</v>
      </c>
      <c r="C61" s="22"/>
      <c r="D61" s="22"/>
      <c r="E61" s="16"/>
      <c r="F61" s="15">
        <f>F8*E61</f>
        <v>0</v>
      </c>
    </row>
    <row r="62" spans="1:6" ht="29.1" customHeight="1" x14ac:dyDescent="0.25">
      <c r="A62" s="8"/>
      <c r="B62" s="163" t="s">
        <v>108</v>
      </c>
      <c r="C62" s="163"/>
      <c r="D62" s="34"/>
      <c r="E62" s="35">
        <f>SUM(E51:E61)</f>
        <v>0</v>
      </c>
      <c r="F62" s="36">
        <f>SUM(F51:F61)</f>
        <v>0</v>
      </c>
    </row>
    <row r="63" spans="1:6" x14ac:dyDescent="0.25">
      <c r="A63" s="6"/>
      <c r="B63" s="22"/>
      <c r="C63" s="22"/>
      <c r="D63" s="22"/>
      <c r="E63" s="14"/>
      <c r="F63" s="15"/>
    </row>
    <row r="64" spans="1:6" x14ac:dyDescent="0.25">
      <c r="A64" s="7" t="s">
        <v>109</v>
      </c>
      <c r="B64" s="159" t="s">
        <v>110</v>
      </c>
      <c r="C64" s="159"/>
      <c r="D64" s="24"/>
      <c r="E64" s="31" t="e">
        <f>E8+E39+E47+E62</f>
        <v>#DIV/0!</v>
      </c>
      <c r="F64" s="28" t="e">
        <f>F8*E64</f>
        <v>#DIV/0!</v>
      </c>
    </row>
    <row r="65" spans="1:6" x14ac:dyDescent="0.25">
      <c r="A65" s="7" t="s">
        <v>111</v>
      </c>
      <c r="B65" s="24" t="s">
        <v>112</v>
      </c>
      <c r="C65" s="24"/>
      <c r="D65" s="24"/>
      <c r="E65" s="16"/>
      <c r="F65" s="28" t="e">
        <f>F64*E65</f>
        <v>#DIV/0!</v>
      </c>
    </row>
    <row r="66" spans="1:6" x14ac:dyDescent="0.25">
      <c r="A66" s="7"/>
      <c r="B66" s="24" t="s">
        <v>113</v>
      </c>
      <c r="C66" s="24"/>
      <c r="D66" s="24"/>
      <c r="E66" s="31" t="e">
        <f>E64+E65</f>
        <v>#DIV/0!</v>
      </c>
      <c r="F66" s="28" t="e">
        <f>ROUND(F64+F65,2)</f>
        <v>#DIV/0!</v>
      </c>
    </row>
    <row r="67" spans="1:6" x14ac:dyDescent="0.25">
      <c r="A67" s="6"/>
      <c r="B67" s="22" t="s">
        <v>682</v>
      </c>
      <c r="C67" s="22"/>
      <c r="D67" s="22"/>
      <c r="E67" s="14" t="e">
        <f>E39+E43+E55</f>
        <v>#DIV/0!</v>
      </c>
      <c r="F67" s="41"/>
    </row>
    <row r="68" spans="1:6" x14ac:dyDescent="0.25">
      <c r="A68" s="6"/>
      <c r="B68" s="24"/>
      <c r="C68" s="22"/>
      <c r="D68" s="22"/>
      <c r="E68" s="42"/>
      <c r="F68" s="32"/>
    </row>
    <row r="69" spans="1:6" ht="15.75" thickBot="1" x14ac:dyDescent="0.3">
      <c r="A69" s="156" t="s">
        <v>177</v>
      </c>
      <c r="B69" s="157"/>
      <c r="C69" s="157"/>
      <c r="D69" s="157"/>
      <c r="E69" s="157"/>
      <c r="F69" s="158"/>
    </row>
    <row r="78" spans="1:6" x14ac:dyDescent="0.25">
      <c r="A78" s="1"/>
      <c r="B78" s="1"/>
      <c r="C78" s="1"/>
      <c r="D78" s="1"/>
      <c r="E78" s="1"/>
      <c r="F78" s="1"/>
    </row>
  </sheetData>
  <sheetProtection algorithmName="SHA-512" hashValue="hsSlXbYoXReY4bRQqfnzXhhUqrcoAIkFSQxm6IXylYb8Of5MIdxwtfkqDwTkolrcsFPTNXBcMk5Ec8jDLwj0Vw==" saltValue="ZKe2RkwpWwsj9UjoDkzonQ==" spinCount="100000" sheet="1" objects="1" scenarios="1"/>
  <mergeCells count="18">
    <mergeCell ref="A69:F69"/>
    <mergeCell ref="B64:C64"/>
    <mergeCell ref="A6:F6"/>
    <mergeCell ref="B34:C34"/>
    <mergeCell ref="B39:C39"/>
    <mergeCell ref="B47:C47"/>
    <mergeCell ref="B62:C62"/>
    <mergeCell ref="I31:I32"/>
    <mergeCell ref="J31:J32"/>
    <mergeCell ref="A1:F1"/>
    <mergeCell ref="A2:F2"/>
    <mergeCell ref="I18:I19"/>
    <mergeCell ref="J18:J19"/>
    <mergeCell ref="I22:I23"/>
    <mergeCell ref="J22:J23"/>
    <mergeCell ref="I26:I27"/>
    <mergeCell ref="J26:J27"/>
    <mergeCell ref="C5:F5"/>
  </mergeCells>
  <dataValidations disablePrompts="1" count="1">
    <dataValidation type="decimal" errorStyle="warning" allowBlank="1" showInputMessage="1" showErrorMessage="1" error="Bitte überprüfen Sie Ihre Eingaben." sqref="C30" xr:uid="{00000000-0002-0000-0200-000000000000}">
      <formula1>8.5</formula1>
      <formula2>84</formula2>
    </dataValidation>
  </dataValidations>
  <pageMargins left="0.70866141732283472" right="0.70866141732283472" top="0.78740157480314965" bottom="0.78740157480314965" header="0.31496062992125984" footer="0.31496062992125984"/>
  <pageSetup paperSize="9" scale="47" fitToHeight="0" orientation="portrait" r:id="rId1"/>
  <headerFooter>
    <oddFooter>&amp;L&amp;P/&amp;N&amp;C&amp;F&amp;R&amp;A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4"/>
  <sheetViews>
    <sheetView zoomScale="70" zoomScaleNormal="70" workbookViewId="0">
      <selection activeCell="Q32" sqref="Q32"/>
    </sheetView>
  </sheetViews>
  <sheetFormatPr baseColWidth="10" defaultRowHeight="15" x14ac:dyDescent="0.25"/>
  <cols>
    <col min="1" max="1" width="54.42578125" customWidth="1"/>
    <col min="2" max="2" width="50.140625" bestFit="1" customWidth="1"/>
    <col min="3" max="3" width="49" customWidth="1"/>
    <col min="4" max="4" width="31" bestFit="1" customWidth="1"/>
  </cols>
  <sheetData>
    <row r="1" spans="1:4" ht="20.25" thickBot="1" x14ac:dyDescent="0.3">
      <c r="A1" s="164" t="str">
        <f>Stammdaten!B4</f>
        <v>Landessportbund Brandenburg e.V.</v>
      </c>
      <c r="B1" s="165"/>
      <c r="C1" s="165"/>
      <c r="D1" s="166"/>
    </row>
    <row r="2" spans="1:4" ht="19.5" x14ac:dyDescent="0.25">
      <c r="A2" s="167" t="str">
        <f>Stammdaten!B5</f>
        <v xml:space="preserve">Unterhalts- und Grundreinigung </v>
      </c>
      <c r="B2" s="168"/>
      <c r="C2" s="168"/>
      <c r="D2" s="169"/>
    </row>
    <row r="3" spans="1:4" ht="19.5" x14ac:dyDescent="0.25">
      <c r="A3" s="170"/>
      <c r="B3" s="171"/>
      <c r="C3" s="171"/>
      <c r="D3" s="172"/>
    </row>
    <row r="4" spans="1:4" ht="19.5" x14ac:dyDescent="0.25">
      <c r="A4" s="43" t="s">
        <v>22</v>
      </c>
      <c r="B4" s="60"/>
      <c r="C4" s="173">
        <f>Stammdaten!B9</f>
        <v>0</v>
      </c>
      <c r="D4" s="174"/>
    </row>
    <row r="5" spans="1:4" ht="19.5" x14ac:dyDescent="0.25">
      <c r="A5" s="44"/>
      <c r="B5" s="61"/>
      <c r="C5" s="61"/>
      <c r="D5" s="45"/>
    </row>
    <row r="6" spans="1:4" ht="19.5" x14ac:dyDescent="0.25">
      <c r="A6" s="43" t="s">
        <v>116</v>
      </c>
      <c r="B6" s="60"/>
      <c r="C6" s="60"/>
      <c r="D6" s="45"/>
    </row>
    <row r="7" spans="1:4" ht="19.5" x14ac:dyDescent="0.25">
      <c r="A7" s="44"/>
      <c r="B7" s="61"/>
      <c r="C7" s="61"/>
      <c r="D7" s="45"/>
    </row>
    <row r="8" spans="1:4" ht="19.5" x14ac:dyDescent="0.25">
      <c r="A8" s="43" t="s">
        <v>134</v>
      </c>
      <c r="B8" s="60" t="s">
        <v>189</v>
      </c>
      <c r="C8" s="60" t="s">
        <v>174</v>
      </c>
      <c r="D8" s="46" t="s">
        <v>117</v>
      </c>
    </row>
    <row r="9" spans="1:4" ht="19.5" x14ac:dyDescent="0.25">
      <c r="A9" s="65" t="str">
        <f>'01_LSB'!B7</f>
        <v>Landessportbund Brandenburg e.V.</v>
      </c>
      <c r="B9" s="64" t="s">
        <v>195</v>
      </c>
      <c r="C9" s="64" t="s">
        <v>175</v>
      </c>
      <c r="D9" s="47">
        <f>'01_LSB'!R6</f>
        <v>0</v>
      </c>
    </row>
    <row r="10" spans="1:4" ht="19.5" x14ac:dyDescent="0.25">
      <c r="A10" s="43" t="s">
        <v>120</v>
      </c>
      <c r="B10" s="60"/>
      <c r="C10" s="60"/>
      <c r="D10" s="48">
        <f>SUM(D9:D9)</f>
        <v>0</v>
      </c>
    </row>
    <row r="11" spans="1:4" ht="19.5" x14ac:dyDescent="0.25">
      <c r="A11" s="43"/>
      <c r="B11" s="60"/>
      <c r="C11" s="60"/>
      <c r="D11" s="48"/>
    </row>
    <row r="12" spans="1:4" ht="19.5" x14ac:dyDescent="0.25">
      <c r="A12" s="43"/>
      <c r="B12" s="60"/>
      <c r="C12" s="60"/>
      <c r="D12" s="48"/>
    </row>
    <row r="13" spans="1:4" ht="19.5" x14ac:dyDescent="0.25">
      <c r="A13" s="43" t="s">
        <v>134</v>
      </c>
      <c r="B13" s="60"/>
      <c r="C13" s="60" t="s">
        <v>174</v>
      </c>
      <c r="D13" s="46" t="s">
        <v>117</v>
      </c>
    </row>
    <row r="14" spans="1:4" ht="19.5" x14ac:dyDescent="0.25">
      <c r="A14" s="65" t="str">
        <f>'01_LSB'!B13</f>
        <v>Landessportbund Brandenburg e.V.</v>
      </c>
      <c r="B14" s="64" t="s">
        <v>195</v>
      </c>
      <c r="C14" s="64" t="s">
        <v>176</v>
      </c>
      <c r="D14" s="47">
        <f>'02_GR_LSB'!R6</f>
        <v>0</v>
      </c>
    </row>
    <row r="15" spans="1:4" ht="19.5" x14ac:dyDescent="0.25">
      <c r="A15" s="43" t="s">
        <v>123</v>
      </c>
      <c r="B15" s="60"/>
      <c r="C15" s="60"/>
      <c r="D15" s="48">
        <f>SUM(D14:D14)</f>
        <v>0</v>
      </c>
    </row>
    <row r="16" spans="1:4" ht="19.5" x14ac:dyDescent="0.25">
      <c r="A16" s="43"/>
      <c r="B16" s="60"/>
      <c r="C16" s="60"/>
      <c r="D16" s="48"/>
    </row>
    <row r="17" spans="1:4" ht="19.5" x14ac:dyDescent="0.25">
      <c r="A17" s="43"/>
      <c r="B17" s="60"/>
      <c r="C17" s="60"/>
      <c r="D17" s="48"/>
    </row>
    <row r="18" spans="1:4" ht="19.5" x14ac:dyDescent="0.25">
      <c r="A18" s="43"/>
      <c r="B18" s="60"/>
      <c r="C18" s="60"/>
      <c r="D18" s="48"/>
    </row>
    <row r="19" spans="1:4" ht="19.5" x14ac:dyDescent="0.25">
      <c r="A19" s="43" t="s">
        <v>149</v>
      </c>
      <c r="B19" s="60"/>
      <c r="C19" s="61"/>
      <c r="D19" s="48">
        <f>Bedarfspositionen!G5</f>
        <v>0</v>
      </c>
    </row>
    <row r="20" spans="1:4" ht="19.5" x14ac:dyDescent="0.25">
      <c r="A20" s="43"/>
      <c r="B20" s="60"/>
      <c r="C20" s="60"/>
      <c r="D20" s="48"/>
    </row>
    <row r="21" spans="1:4" ht="19.5" x14ac:dyDescent="0.25">
      <c r="A21" s="59"/>
      <c r="B21" s="60"/>
      <c r="C21" s="60"/>
      <c r="D21" s="48"/>
    </row>
    <row r="22" spans="1:4" ht="19.5" x14ac:dyDescent="0.25">
      <c r="A22" s="49" t="s">
        <v>124</v>
      </c>
      <c r="B22" s="62"/>
      <c r="C22" s="62"/>
      <c r="D22" s="47">
        <f>SUM(D10+D15+D19)</f>
        <v>0</v>
      </c>
    </row>
    <row r="23" spans="1:4" ht="19.5" x14ac:dyDescent="0.25">
      <c r="A23" s="44" t="s">
        <v>125</v>
      </c>
      <c r="B23" s="61"/>
      <c r="C23" s="61"/>
      <c r="D23" s="47">
        <f>D22*0.19</f>
        <v>0</v>
      </c>
    </row>
    <row r="24" spans="1:4" ht="20.25" thickBot="1" x14ac:dyDescent="0.3">
      <c r="A24" s="50" t="s">
        <v>126</v>
      </c>
      <c r="B24" s="112"/>
      <c r="C24" s="63"/>
      <c r="D24" s="51">
        <f>D22*1.19</f>
        <v>0</v>
      </c>
    </row>
  </sheetData>
  <sheetProtection algorithmName="SHA-512" hashValue="jjLi3TBIAK9VWOD7yO9d0BE1S+09cQxtKvFtuQNIZREbX0Dpye0TW3B+VurCK/8B5NhpPdNz6KXxJFRcVVwheQ==" saltValue="r8qJ9bLynVp627rCzkmB8Q==" spinCount="100000" sheet="1" objects="1" scenarios="1"/>
  <mergeCells count="4">
    <mergeCell ref="A1:D1"/>
    <mergeCell ref="A2:D2"/>
    <mergeCell ref="A3:D3"/>
    <mergeCell ref="C4:D4"/>
  </mergeCells>
  <phoneticPr fontId="37" type="noConversion"/>
  <pageMargins left="0.70866141732283472" right="0.70866141732283472" top="0.78740157480314965" bottom="0.78740157480314965" header="0.31496062992125984" footer="0.31496062992125984"/>
  <pageSetup paperSize="9" scale="54" fitToHeight="0" orientation="portrait" r:id="rId1"/>
  <headerFooter>
    <oddFooter>&amp;L&amp;P/&amp;N&amp;C&amp;F&amp;R&amp;A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W210"/>
  <sheetViews>
    <sheetView zoomScaleNormal="100" workbookViewId="0">
      <selection activeCell="O7" sqref="O7:O210"/>
    </sheetView>
  </sheetViews>
  <sheetFormatPr baseColWidth="10" defaultColWidth="10.85546875" defaultRowHeight="15" x14ac:dyDescent="0.25"/>
  <cols>
    <col min="1" max="1" width="10.85546875" style="54" bestFit="1" customWidth="1"/>
    <col min="2" max="2" width="34" style="54" bestFit="1" customWidth="1"/>
    <col min="3" max="3" width="19.28515625" style="54" bestFit="1" customWidth="1"/>
    <col min="4" max="4" width="12.85546875" style="54" customWidth="1"/>
    <col min="5" max="5" width="10.5703125" style="54" bestFit="1" customWidth="1"/>
    <col min="6" max="6" width="10.140625" style="104" bestFit="1" customWidth="1"/>
    <col min="7" max="7" width="29.7109375" style="54" customWidth="1"/>
    <col min="8" max="8" width="16.85546875" style="54" customWidth="1"/>
    <col min="9" max="9" width="12" style="54" bestFit="1" customWidth="1"/>
    <col min="10" max="11" width="15.85546875" style="54" customWidth="1"/>
    <col min="12" max="12" width="14.5703125" style="54" customWidth="1"/>
    <col min="13" max="15" width="10.85546875" style="54"/>
    <col min="16" max="16" width="16.42578125" style="54" bestFit="1" customWidth="1"/>
    <col min="17" max="17" width="15.140625" style="54" bestFit="1" customWidth="1"/>
    <col min="18" max="18" width="15.5703125" style="54" customWidth="1"/>
    <col min="19" max="19" width="10.85546875" style="54"/>
    <col min="20" max="20" width="31.28515625" style="54" customWidth="1"/>
    <col min="21" max="23" width="10.5703125" style="54" bestFit="1" customWidth="1"/>
    <col min="24" max="16384" width="10.85546875" style="54"/>
  </cols>
  <sheetData>
    <row r="1" spans="1:23" ht="23.25" customHeight="1" x14ac:dyDescent="0.25">
      <c r="A1" s="175" t="s">
        <v>130</v>
      </c>
      <c r="B1" s="176"/>
      <c r="C1" s="176"/>
      <c r="D1" s="176"/>
      <c r="E1" s="176"/>
      <c r="F1" s="176"/>
      <c r="G1" s="176"/>
      <c r="H1" s="176"/>
      <c r="I1" s="176"/>
      <c r="J1" s="176"/>
      <c r="K1" s="176"/>
      <c r="L1" s="176"/>
      <c r="M1" s="176"/>
      <c r="N1" s="176"/>
      <c r="O1" s="176"/>
      <c r="P1" s="176"/>
      <c r="Q1" s="176"/>
      <c r="R1" s="177"/>
    </row>
    <row r="2" spans="1:23" ht="23.25" customHeight="1" x14ac:dyDescent="0.25">
      <c r="A2" s="178" t="str">
        <f>Stammdaten!B5</f>
        <v xml:space="preserve">Unterhalts- und Grundreinigung </v>
      </c>
      <c r="B2" s="179"/>
      <c r="C2" s="179"/>
      <c r="D2" s="179"/>
      <c r="E2" s="179"/>
      <c r="F2" s="179"/>
      <c r="G2" s="179"/>
      <c r="H2" s="179"/>
      <c r="I2" s="179"/>
      <c r="J2" s="179"/>
      <c r="K2" s="179"/>
      <c r="L2" s="179"/>
      <c r="M2" s="179"/>
      <c r="N2" s="179"/>
      <c r="O2" s="179"/>
      <c r="P2" s="179"/>
      <c r="Q2" s="179"/>
      <c r="R2" s="180"/>
    </row>
    <row r="3" spans="1:23" ht="23.25" customHeight="1" x14ac:dyDescent="0.25">
      <c r="A3" s="122" t="s">
        <v>22</v>
      </c>
      <c r="B3" s="181">
        <f>Stammdaten!B9</f>
        <v>0</v>
      </c>
      <c r="C3" s="181"/>
      <c r="D3" s="181"/>
      <c r="E3" s="181"/>
      <c r="F3" s="181"/>
      <c r="G3" s="181"/>
      <c r="H3" s="181"/>
      <c r="I3" s="181"/>
      <c r="J3" s="181"/>
      <c r="K3" s="181"/>
      <c r="L3" s="181"/>
      <c r="M3" s="181"/>
      <c r="N3" s="181"/>
      <c r="O3" s="181"/>
      <c r="P3" s="181"/>
      <c r="Q3" s="181"/>
      <c r="R3" s="182"/>
    </row>
    <row r="4" spans="1:23" ht="15.75" x14ac:dyDescent="0.25">
      <c r="A4" s="123"/>
      <c r="B4" s="124"/>
      <c r="C4" s="124"/>
      <c r="D4" s="124"/>
      <c r="E4" s="125"/>
      <c r="F4" s="126"/>
      <c r="G4" s="124"/>
      <c r="H4" s="124"/>
      <c r="I4" s="124"/>
      <c r="J4" s="124"/>
      <c r="K4" s="124"/>
      <c r="L4" s="126"/>
      <c r="M4" s="124"/>
      <c r="N4" s="124"/>
      <c r="O4" s="124"/>
      <c r="P4" s="124"/>
      <c r="Q4" s="124"/>
      <c r="R4" s="127"/>
    </row>
    <row r="5" spans="1:23" ht="67.5" x14ac:dyDescent="0.25">
      <c r="A5" s="128" t="s">
        <v>0</v>
      </c>
      <c r="B5" s="129" t="s">
        <v>134</v>
      </c>
      <c r="C5" s="129" t="s">
        <v>188</v>
      </c>
      <c r="D5" s="129" t="s">
        <v>129</v>
      </c>
      <c r="E5" s="129" t="s">
        <v>322</v>
      </c>
      <c r="F5" s="129" t="s">
        <v>1</v>
      </c>
      <c r="G5" s="129" t="s">
        <v>115</v>
      </c>
      <c r="H5" s="129" t="s">
        <v>2</v>
      </c>
      <c r="I5" s="130" t="s">
        <v>3</v>
      </c>
      <c r="J5" s="130" t="s">
        <v>121</v>
      </c>
      <c r="K5" s="130" t="s">
        <v>140</v>
      </c>
      <c r="L5" s="130" t="s">
        <v>114</v>
      </c>
      <c r="M5" s="131" t="s">
        <v>4</v>
      </c>
      <c r="N5" s="129" t="s">
        <v>5</v>
      </c>
      <c r="O5" s="129" t="s">
        <v>6</v>
      </c>
      <c r="P5" s="129" t="s">
        <v>7</v>
      </c>
      <c r="Q5" s="129" t="s">
        <v>8</v>
      </c>
      <c r="R5" s="132" t="s">
        <v>9</v>
      </c>
      <c r="T5" s="57" t="s">
        <v>146</v>
      </c>
      <c r="U5" s="57" t="s">
        <v>131</v>
      </c>
      <c r="V5" s="57" t="s">
        <v>132</v>
      </c>
      <c r="W5" s="57" t="s">
        <v>133</v>
      </c>
    </row>
    <row r="6" spans="1:23" ht="26.25" customHeight="1" x14ac:dyDescent="0.25">
      <c r="A6" s="133" t="s">
        <v>118</v>
      </c>
      <c r="B6" s="129"/>
      <c r="C6" s="129"/>
      <c r="D6" s="129"/>
      <c r="E6" s="129"/>
      <c r="F6" s="129"/>
      <c r="G6" s="129"/>
      <c r="H6" s="129"/>
      <c r="I6" s="134">
        <f>SUM(I7:I278)</f>
        <v>5266.149999999996</v>
      </c>
      <c r="J6" s="130"/>
      <c r="K6" s="130"/>
      <c r="L6" s="130"/>
      <c r="M6" s="131"/>
      <c r="N6" s="135"/>
      <c r="O6" s="136"/>
      <c r="P6" s="134">
        <f>SUM(P7:P278)</f>
        <v>432781.96400000004</v>
      </c>
      <c r="Q6" s="134">
        <f>SUM(Q7:Q278)</f>
        <v>0</v>
      </c>
      <c r="R6" s="137">
        <f>SUM(R7:R278)</f>
        <v>0</v>
      </c>
      <c r="T6" s="82" t="s">
        <v>147</v>
      </c>
      <c r="U6" s="81">
        <f>SUMIFS($P$7:$P$278,$K$7:$K$278,"Verwaltung*")</f>
        <v>129897.12400000003</v>
      </c>
      <c r="V6" s="81">
        <f>SUMIFS($Q$7:$Q$278,$K$7:$K$278,"verwaltung*")</f>
        <v>0</v>
      </c>
      <c r="W6" s="80">
        <f>IFERROR(U6/V6,0)</f>
        <v>0</v>
      </c>
    </row>
    <row r="7" spans="1:23" ht="31.5" x14ac:dyDescent="0.25">
      <c r="A7" s="114">
        <v>1</v>
      </c>
      <c r="B7" s="115" t="s">
        <v>194</v>
      </c>
      <c r="C7" s="116" t="s">
        <v>195</v>
      </c>
      <c r="D7" s="106" t="s">
        <v>178</v>
      </c>
      <c r="E7" s="138" t="s">
        <v>196</v>
      </c>
      <c r="F7" s="138" t="s">
        <v>197</v>
      </c>
      <c r="G7" s="138" t="s">
        <v>198</v>
      </c>
      <c r="H7" s="138" t="s">
        <v>323</v>
      </c>
      <c r="I7" s="138">
        <v>11.37</v>
      </c>
      <c r="J7" s="138"/>
      <c r="K7" s="117" t="s">
        <v>137</v>
      </c>
      <c r="L7" s="107" t="s">
        <v>674</v>
      </c>
      <c r="M7" s="138">
        <v>50.8</v>
      </c>
      <c r="N7" s="93" t="e">
        <f>'STVS Unterhaltsreinigung'!$F$66</f>
        <v>#DIV/0!</v>
      </c>
      <c r="O7" s="108"/>
      <c r="P7" s="109">
        <f>Tabelle13[[#This Row],[Boden-
fläche
(m²)]]*Tabelle13[[#This Row],[Reinigungs-
tage/Jahr]]</f>
        <v>577.59599999999989</v>
      </c>
      <c r="Q7" s="109">
        <f>IFERROR(Tabelle13[[#This Row],[Reinigungs-
fläche
(m²/Jahr)]]/Tabelle13[[#This Row],[Richtwert
(m²/h)]],0)</f>
        <v>0</v>
      </c>
      <c r="R7" s="118">
        <f>IFERROR(Tabelle13[[#This Row],[Reinigungs-
zeit
(h/Jahr)]]*Tabelle13[[#This Row],[Stunden-verr.-satz
(€)]],0)</f>
        <v>0</v>
      </c>
      <c r="T7" s="66" t="s">
        <v>675</v>
      </c>
      <c r="U7" s="81">
        <f>SUMIFS($P$7:$P$278,$K$7:$K$278,"Unterricht*")</f>
        <v>62418.468000000001</v>
      </c>
      <c r="V7" s="81">
        <f>SUMIFS($Q$7:$Q$278,$K$7:$K$278,"unterricht*")</f>
        <v>0</v>
      </c>
      <c r="W7" s="66">
        <f t="shared" ref="W7" si="0">IFERROR(U7/V7,0)</f>
        <v>0</v>
      </c>
    </row>
    <row r="8" spans="1:23" ht="31.5" x14ac:dyDescent="0.25">
      <c r="A8" s="114">
        <v>2</v>
      </c>
      <c r="B8" s="115" t="s">
        <v>194</v>
      </c>
      <c r="C8" s="116" t="s">
        <v>195</v>
      </c>
      <c r="D8" s="106" t="s">
        <v>178</v>
      </c>
      <c r="E8" s="138" t="s">
        <v>199</v>
      </c>
      <c r="F8" s="138" t="s">
        <v>200</v>
      </c>
      <c r="G8" s="138" t="s">
        <v>201</v>
      </c>
      <c r="H8" s="138" t="s">
        <v>323</v>
      </c>
      <c r="I8" s="138">
        <v>10.62</v>
      </c>
      <c r="J8" s="138"/>
      <c r="K8" s="117" t="s">
        <v>148</v>
      </c>
      <c r="L8" s="107" t="s">
        <v>674</v>
      </c>
      <c r="M8" s="138">
        <v>50.8</v>
      </c>
      <c r="N8" s="93" t="e">
        <f>'STVS Unterhaltsreinigung'!$F$66</f>
        <v>#DIV/0!</v>
      </c>
      <c r="O8" s="108"/>
      <c r="P8" s="109">
        <f>Tabelle13[[#This Row],[Boden-
fläche
(m²)]]*Tabelle13[[#This Row],[Reinigungs-
tage/Jahr]]</f>
        <v>539.49599999999998</v>
      </c>
      <c r="Q8" s="109">
        <f>IFERROR(Tabelle13[[#This Row],[Reinigungs-
fläche
(m²/Jahr)]]/Tabelle13[[#This Row],[Richtwert
(m²/h)]],0)</f>
        <v>0</v>
      </c>
      <c r="R8" s="118">
        <f>IFERROR(Tabelle13[[#This Row],[Reinigungs-
zeit
(h/Jahr)]]*Tabelle13[[#This Row],[Stunden-verr.-satz
(€)]],0)</f>
        <v>0</v>
      </c>
      <c r="T8" s="66" t="s">
        <v>141</v>
      </c>
      <c r="U8" s="81">
        <f>SUMIFS($P$7:$P$278,$K$7:$K$278,"Sanitär*")</f>
        <v>37886.639999999999</v>
      </c>
      <c r="V8" s="81">
        <f>SUMIFS($Q$7:$Q$278,$K$7:$K$278,"sanitär*")</f>
        <v>0</v>
      </c>
      <c r="W8" s="66">
        <f t="shared" ref="W8:W12" si="1">IFERROR(U8/V8,0)</f>
        <v>0</v>
      </c>
    </row>
    <row r="9" spans="1:23" ht="31.5" x14ac:dyDescent="0.25">
      <c r="A9" s="114">
        <v>3</v>
      </c>
      <c r="B9" s="115" t="s">
        <v>194</v>
      </c>
      <c r="C9" s="116" t="s">
        <v>195</v>
      </c>
      <c r="D9" s="106" t="s">
        <v>178</v>
      </c>
      <c r="E9" s="138" t="s">
        <v>202</v>
      </c>
      <c r="F9" s="138" t="s">
        <v>203</v>
      </c>
      <c r="G9" s="138" t="s">
        <v>204</v>
      </c>
      <c r="H9" s="138" t="s">
        <v>324</v>
      </c>
      <c r="I9" s="138">
        <v>23.14</v>
      </c>
      <c r="J9" s="138"/>
      <c r="K9" s="117" t="s">
        <v>135</v>
      </c>
      <c r="L9" s="107" t="s">
        <v>674</v>
      </c>
      <c r="M9" s="138">
        <v>50.8</v>
      </c>
      <c r="N9" s="93" t="e">
        <f>'STVS Unterhaltsreinigung'!$F$66</f>
        <v>#DIV/0!</v>
      </c>
      <c r="O9" s="108"/>
      <c r="P9" s="109">
        <f>Tabelle13[[#This Row],[Boden-
fläche
(m²)]]*Tabelle13[[#This Row],[Reinigungs-
tage/Jahr]]</f>
        <v>1175.5119999999999</v>
      </c>
      <c r="Q9" s="109">
        <f>IFERROR(Tabelle13[[#This Row],[Reinigungs-
fläche
(m²/Jahr)]]/Tabelle13[[#This Row],[Richtwert
(m²/h)]],0)</f>
        <v>0</v>
      </c>
      <c r="R9" s="118">
        <f>IFERROR(Tabelle13[[#This Row],[Reinigungs-
zeit
(h/Jahr)]]*Tabelle13[[#This Row],[Stunden-verr.-satz
(€)]],0)</f>
        <v>0</v>
      </c>
      <c r="T9" s="66" t="s">
        <v>142</v>
      </c>
      <c r="U9" s="81">
        <f>SUMIFS($P$7:$P$278,$K$7:$K$278,"Treppe*")</f>
        <v>8771.1279999999988</v>
      </c>
      <c r="V9" s="81">
        <f>SUMIFS($Q$7:$Q$278,$K$7:$K$278,"treppe*")</f>
        <v>0</v>
      </c>
      <c r="W9" s="66">
        <f t="shared" si="1"/>
        <v>0</v>
      </c>
    </row>
    <row r="10" spans="1:23" ht="31.5" x14ac:dyDescent="0.25">
      <c r="A10" s="114">
        <v>4</v>
      </c>
      <c r="B10" s="115" t="s">
        <v>194</v>
      </c>
      <c r="C10" s="116" t="s">
        <v>195</v>
      </c>
      <c r="D10" s="106" t="s">
        <v>178</v>
      </c>
      <c r="E10" s="138" t="s">
        <v>205</v>
      </c>
      <c r="F10" s="138" t="s">
        <v>206</v>
      </c>
      <c r="G10" s="138" t="s">
        <v>207</v>
      </c>
      <c r="H10" s="138" t="s">
        <v>324</v>
      </c>
      <c r="I10" s="138">
        <v>23.14</v>
      </c>
      <c r="J10" s="138"/>
      <c r="K10" s="117" t="s">
        <v>135</v>
      </c>
      <c r="L10" s="107" t="s">
        <v>674</v>
      </c>
      <c r="M10" s="138">
        <v>50.8</v>
      </c>
      <c r="N10" s="93" t="e">
        <f>'STVS Unterhaltsreinigung'!$F$66</f>
        <v>#DIV/0!</v>
      </c>
      <c r="O10" s="108"/>
      <c r="P10" s="109">
        <f>Tabelle13[[#This Row],[Boden-
fläche
(m²)]]*Tabelle13[[#This Row],[Reinigungs-
tage/Jahr]]</f>
        <v>1175.5119999999999</v>
      </c>
      <c r="Q10" s="109">
        <f>IFERROR(Tabelle13[[#This Row],[Reinigungs-
fläche
(m²/Jahr)]]/Tabelle13[[#This Row],[Richtwert
(m²/h)]],0)</f>
        <v>0</v>
      </c>
      <c r="R10" s="118">
        <f>IFERROR(Tabelle13[[#This Row],[Reinigungs-
zeit
(h/Jahr)]]*Tabelle13[[#This Row],[Stunden-verr.-satz
(€)]],0)</f>
        <v>0</v>
      </c>
      <c r="T10" s="66" t="s">
        <v>143</v>
      </c>
      <c r="U10" s="81">
        <f>SUMIFS($P$7:$P$278,$K$7:$K$278,"Verkehr*")</f>
        <v>174205.89999999997</v>
      </c>
      <c r="V10" s="81">
        <f>SUMIFS($Q$7:$Q$278,$K$7:$K$278,"verkehr*")</f>
        <v>0</v>
      </c>
      <c r="W10" s="66">
        <f t="shared" si="1"/>
        <v>0</v>
      </c>
    </row>
    <row r="11" spans="1:23" ht="31.5" x14ac:dyDescent="0.25">
      <c r="A11" s="114">
        <v>5</v>
      </c>
      <c r="B11" s="115" t="s">
        <v>194</v>
      </c>
      <c r="C11" s="116" t="s">
        <v>195</v>
      </c>
      <c r="D11" s="106" t="s">
        <v>178</v>
      </c>
      <c r="E11" s="138" t="s">
        <v>208</v>
      </c>
      <c r="F11" s="138" t="s">
        <v>209</v>
      </c>
      <c r="G11" s="138" t="s">
        <v>210</v>
      </c>
      <c r="H11" s="138" t="s">
        <v>325</v>
      </c>
      <c r="I11" s="138">
        <v>16.010000000000002</v>
      </c>
      <c r="J11" s="138"/>
      <c r="K11" s="117" t="s">
        <v>137</v>
      </c>
      <c r="L11" s="107" t="s">
        <v>674</v>
      </c>
      <c r="M11" s="138">
        <v>50.8</v>
      </c>
      <c r="N11" s="93" t="e">
        <f>'STVS Unterhaltsreinigung'!$F$66</f>
        <v>#DIV/0!</v>
      </c>
      <c r="O11" s="108"/>
      <c r="P11" s="109">
        <f>Tabelle13[[#This Row],[Boden-
fläche
(m²)]]*Tabelle13[[#This Row],[Reinigungs-
tage/Jahr]]</f>
        <v>813.30799999999999</v>
      </c>
      <c r="Q11" s="109">
        <f>IFERROR(Tabelle13[[#This Row],[Reinigungs-
fläche
(m²/Jahr)]]/Tabelle13[[#This Row],[Richtwert
(m²/h)]],0)</f>
        <v>0</v>
      </c>
      <c r="R11" s="118">
        <f>IFERROR(Tabelle13[[#This Row],[Reinigungs-
zeit
(h/Jahr)]]*Tabelle13[[#This Row],[Stunden-verr.-satz
(€)]],0)</f>
        <v>0</v>
      </c>
      <c r="T11" s="66" t="s">
        <v>144</v>
      </c>
      <c r="U11" s="81">
        <f>SUMIFS($P$7:$P$278,$K$7:$K$278,"Versorgung*")</f>
        <v>3069.3360000000002</v>
      </c>
      <c r="V11" s="81">
        <f>SUMIFS($Q$7:$Q$278,$K$7:$K$278,"versorgung*")</f>
        <v>0</v>
      </c>
      <c r="W11" s="66">
        <f t="shared" si="1"/>
        <v>0</v>
      </c>
    </row>
    <row r="12" spans="1:23" ht="31.5" x14ac:dyDescent="0.25">
      <c r="A12" s="114">
        <v>6</v>
      </c>
      <c r="B12" s="115" t="s">
        <v>194</v>
      </c>
      <c r="C12" s="116" t="s">
        <v>195</v>
      </c>
      <c r="D12" s="106" t="s">
        <v>178</v>
      </c>
      <c r="E12" s="138" t="s">
        <v>211</v>
      </c>
      <c r="F12" s="138" t="s">
        <v>212</v>
      </c>
      <c r="G12" s="138" t="s">
        <v>213</v>
      </c>
      <c r="H12" s="138" t="s">
        <v>325</v>
      </c>
      <c r="I12" s="138">
        <v>13.64</v>
      </c>
      <c r="J12" s="138"/>
      <c r="K12" s="117" t="s">
        <v>137</v>
      </c>
      <c r="L12" s="107" t="s">
        <v>674</v>
      </c>
      <c r="M12" s="138">
        <v>50.8</v>
      </c>
      <c r="N12" s="93" t="e">
        <f>'STVS Unterhaltsreinigung'!$F$66</f>
        <v>#DIV/0!</v>
      </c>
      <c r="O12" s="108"/>
      <c r="P12" s="109">
        <f>Tabelle13[[#This Row],[Boden-
fläche
(m²)]]*Tabelle13[[#This Row],[Reinigungs-
tage/Jahr]]</f>
        <v>692.91200000000003</v>
      </c>
      <c r="Q12" s="109">
        <f>IFERROR(Tabelle13[[#This Row],[Reinigungs-
fläche
(m²/Jahr)]]/Tabelle13[[#This Row],[Richtwert
(m²/h)]],0)</f>
        <v>0</v>
      </c>
      <c r="R12" s="118">
        <f>IFERROR(Tabelle13[[#This Row],[Reinigungs-
zeit
(h/Jahr)]]*Tabelle13[[#This Row],[Stunden-verr.-satz
(€)]],0)</f>
        <v>0</v>
      </c>
      <c r="T12" s="66" t="s">
        <v>145</v>
      </c>
      <c r="U12" s="81">
        <f>SUMIFS($P$7:$P$278,$K$7:$K$278,"technik*")</f>
        <v>16533.367999999999</v>
      </c>
      <c r="V12" s="81">
        <f>SUMIFS($Q$7:$Q$278,$K$7:$K$278,"technik*")</f>
        <v>0</v>
      </c>
      <c r="W12" s="66">
        <f t="shared" si="1"/>
        <v>0</v>
      </c>
    </row>
    <row r="13" spans="1:23" ht="31.5" x14ac:dyDescent="0.25">
      <c r="A13" s="114">
        <v>7</v>
      </c>
      <c r="B13" s="115" t="s">
        <v>194</v>
      </c>
      <c r="C13" s="116" t="s">
        <v>195</v>
      </c>
      <c r="D13" s="106" t="s">
        <v>178</v>
      </c>
      <c r="E13" s="138" t="s">
        <v>214</v>
      </c>
      <c r="F13" s="138" t="s">
        <v>215</v>
      </c>
      <c r="G13" s="138" t="s">
        <v>179</v>
      </c>
      <c r="H13" s="138" t="s">
        <v>326</v>
      </c>
      <c r="I13" s="138">
        <v>12.18</v>
      </c>
      <c r="J13" s="138"/>
      <c r="K13" s="117" t="s">
        <v>136</v>
      </c>
      <c r="L13" s="107" t="s">
        <v>187</v>
      </c>
      <c r="M13" s="138">
        <v>254</v>
      </c>
      <c r="N13" s="93" t="e">
        <f>'STVS Unterhaltsreinigung'!$F$66</f>
        <v>#DIV/0!</v>
      </c>
      <c r="O13" s="108"/>
      <c r="P13" s="109">
        <f>Tabelle13[[#This Row],[Boden-
fläche
(m²)]]*Tabelle13[[#This Row],[Reinigungs-
tage/Jahr]]</f>
        <v>3093.72</v>
      </c>
      <c r="Q13" s="109">
        <f>IFERROR(Tabelle13[[#This Row],[Reinigungs-
fläche
(m²/Jahr)]]/Tabelle13[[#This Row],[Richtwert
(m²/h)]],0)</f>
        <v>0</v>
      </c>
      <c r="R13" s="118">
        <f>IFERROR(Tabelle13[[#This Row],[Reinigungs-
zeit
(h/Jahr)]]*Tabelle13[[#This Row],[Stunden-verr.-satz
(€)]],0)</f>
        <v>0</v>
      </c>
      <c r="T13" s="110" t="s">
        <v>118</v>
      </c>
      <c r="U13" s="105">
        <f>SUM(U6:U12)</f>
        <v>432781.96400000004</v>
      </c>
      <c r="V13" s="105">
        <f>SUM(V6:V12)</f>
        <v>0</v>
      </c>
      <c r="W13" s="111" t="e">
        <f>U13/V13</f>
        <v>#DIV/0!</v>
      </c>
    </row>
    <row r="14" spans="1:23" ht="31.5" x14ac:dyDescent="0.25">
      <c r="A14" s="114">
        <v>8</v>
      </c>
      <c r="B14" s="115" t="s">
        <v>194</v>
      </c>
      <c r="C14" s="116" t="s">
        <v>195</v>
      </c>
      <c r="D14" s="106" t="s">
        <v>178</v>
      </c>
      <c r="E14" s="138" t="s">
        <v>216</v>
      </c>
      <c r="F14" s="138" t="s">
        <v>217</v>
      </c>
      <c r="G14" s="138" t="s">
        <v>180</v>
      </c>
      <c r="H14" s="138" t="s">
        <v>326</v>
      </c>
      <c r="I14" s="138">
        <v>13.44</v>
      </c>
      <c r="J14" s="138"/>
      <c r="K14" s="117" t="s">
        <v>136</v>
      </c>
      <c r="L14" s="107" t="s">
        <v>187</v>
      </c>
      <c r="M14" s="138">
        <v>254</v>
      </c>
      <c r="N14" s="93" t="e">
        <f>'STVS Unterhaltsreinigung'!$F$66</f>
        <v>#DIV/0!</v>
      </c>
      <c r="O14" s="108"/>
      <c r="P14" s="109">
        <f>Tabelle13[[#This Row],[Boden-
fläche
(m²)]]*Tabelle13[[#This Row],[Reinigungs-
tage/Jahr]]</f>
        <v>3413.7599999999998</v>
      </c>
      <c r="Q14" s="109">
        <f>IFERROR(Tabelle13[[#This Row],[Reinigungs-
fläche
(m²/Jahr)]]/Tabelle13[[#This Row],[Richtwert
(m²/h)]],0)</f>
        <v>0</v>
      </c>
      <c r="R14" s="118">
        <f>IFERROR(Tabelle13[[#This Row],[Reinigungs-
zeit
(h/Jahr)]]*Tabelle13[[#This Row],[Stunden-verr.-satz
(€)]],0)</f>
        <v>0</v>
      </c>
    </row>
    <row r="15" spans="1:23" ht="31.5" x14ac:dyDescent="0.25">
      <c r="A15" s="114">
        <v>9</v>
      </c>
      <c r="B15" s="115" t="s">
        <v>194</v>
      </c>
      <c r="C15" s="116" t="s">
        <v>195</v>
      </c>
      <c r="D15" s="106" t="s">
        <v>178</v>
      </c>
      <c r="E15" s="138" t="s">
        <v>218</v>
      </c>
      <c r="F15" s="138" t="s">
        <v>219</v>
      </c>
      <c r="G15" s="138" t="s">
        <v>220</v>
      </c>
      <c r="H15" s="138" t="s">
        <v>326</v>
      </c>
      <c r="I15" s="138">
        <v>5.71</v>
      </c>
      <c r="J15" s="138"/>
      <c r="K15" s="117" t="s">
        <v>136</v>
      </c>
      <c r="L15" s="107" t="s">
        <v>187</v>
      </c>
      <c r="M15" s="138">
        <v>254</v>
      </c>
      <c r="N15" s="93" t="e">
        <f>'STVS Unterhaltsreinigung'!$F$66</f>
        <v>#DIV/0!</v>
      </c>
      <c r="O15" s="108"/>
      <c r="P15" s="109">
        <f>Tabelle13[[#This Row],[Boden-
fläche
(m²)]]*Tabelle13[[#This Row],[Reinigungs-
tage/Jahr]]</f>
        <v>1450.34</v>
      </c>
      <c r="Q15" s="109">
        <f>IFERROR(Tabelle13[[#This Row],[Reinigungs-
fläche
(m²/Jahr)]]/Tabelle13[[#This Row],[Richtwert
(m²/h)]],0)</f>
        <v>0</v>
      </c>
      <c r="R15" s="118">
        <f>IFERROR(Tabelle13[[#This Row],[Reinigungs-
zeit
(h/Jahr)]]*Tabelle13[[#This Row],[Stunden-verr.-satz
(€)]],0)</f>
        <v>0</v>
      </c>
    </row>
    <row r="16" spans="1:23" ht="31.5" x14ac:dyDescent="0.25">
      <c r="A16" s="114">
        <v>10</v>
      </c>
      <c r="B16" s="115" t="s">
        <v>194</v>
      </c>
      <c r="C16" s="116" t="s">
        <v>195</v>
      </c>
      <c r="D16" s="106" t="s">
        <v>178</v>
      </c>
      <c r="E16" s="138" t="s">
        <v>221</v>
      </c>
      <c r="F16" s="138" t="s">
        <v>222</v>
      </c>
      <c r="G16" s="138" t="s">
        <v>180</v>
      </c>
      <c r="H16" s="138" t="s">
        <v>326</v>
      </c>
      <c r="I16" s="138">
        <v>27.85</v>
      </c>
      <c r="J16" s="138"/>
      <c r="K16" s="117" t="s">
        <v>136</v>
      </c>
      <c r="L16" s="107" t="s">
        <v>187</v>
      </c>
      <c r="M16" s="138">
        <v>254</v>
      </c>
      <c r="N16" s="93" t="e">
        <f>'STVS Unterhaltsreinigung'!$F$66</f>
        <v>#DIV/0!</v>
      </c>
      <c r="O16" s="108"/>
      <c r="P16" s="109">
        <f>Tabelle13[[#This Row],[Boden-
fläche
(m²)]]*Tabelle13[[#This Row],[Reinigungs-
tage/Jahr]]</f>
        <v>7073.9000000000005</v>
      </c>
      <c r="Q16" s="109">
        <f>IFERROR(Tabelle13[[#This Row],[Reinigungs-
fläche
(m²/Jahr)]]/Tabelle13[[#This Row],[Richtwert
(m²/h)]],0)</f>
        <v>0</v>
      </c>
      <c r="R16" s="118">
        <f>IFERROR(Tabelle13[[#This Row],[Reinigungs-
zeit
(h/Jahr)]]*Tabelle13[[#This Row],[Stunden-verr.-satz
(€)]],0)</f>
        <v>0</v>
      </c>
    </row>
    <row r="17" spans="1:18" ht="31.5" x14ac:dyDescent="0.25">
      <c r="A17" s="114">
        <v>11</v>
      </c>
      <c r="B17" s="115" t="s">
        <v>194</v>
      </c>
      <c r="C17" s="116" t="s">
        <v>195</v>
      </c>
      <c r="D17" s="106" t="s">
        <v>178</v>
      </c>
      <c r="E17" s="138" t="s">
        <v>223</v>
      </c>
      <c r="F17" s="138" t="s">
        <v>224</v>
      </c>
      <c r="G17" s="138" t="s">
        <v>179</v>
      </c>
      <c r="H17" s="138" t="s">
        <v>326</v>
      </c>
      <c r="I17" s="138">
        <v>21.22</v>
      </c>
      <c r="J17" s="138"/>
      <c r="K17" s="117" t="s">
        <v>136</v>
      </c>
      <c r="L17" s="107" t="s">
        <v>187</v>
      </c>
      <c r="M17" s="138">
        <v>254</v>
      </c>
      <c r="N17" s="93" t="e">
        <f>'STVS Unterhaltsreinigung'!$F$66</f>
        <v>#DIV/0!</v>
      </c>
      <c r="O17" s="108"/>
      <c r="P17" s="109">
        <f>Tabelle13[[#This Row],[Boden-
fläche
(m²)]]*Tabelle13[[#This Row],[Reinigungs-
tage/Jahr]]</f>
        <v>5389.88</v>
      </c>
      <c r="Q17" s="109">
        <f>IFERROR(Tabelle13[[#This Row],[Reinigungs-
fläche
(m²/Jahr)]]/Tabelle13[[#This Row],[Richtwert
(m²/h)]],0)</f>
        <v>0</v>
      </c>
      <c r="R17" s="118">
        <f>IFERROR(Tabelle13[[#This Row],[Reinigungs-
zeit
(h/Jahr)]]*Tabelle13[[#This Row],[Stunden-verr.-satz
(€)]],0)</f>
        <v>0</v>
      </c>
    </row>
    <row r="18" spans="1:18" ht="31.5" x14ac:dyDescent="0.25">
      <c r="A18" s="114">
        <v>12</v>
      </c>
      <c r="B18" s="115" t="s">
        <v>194</v>
      </c>
      <c r="C18" s="116" t="s">
        <v>195</v>
      </c>
      <c r="D18" s="106" t="s">
        <v>178</v>
      </c>
      <c r="E18" s="138"/>
      <c r="F18" s="138" t="s">
        <v>225</v>
      </c>
      <c r="G18" s="138" t="s">
        <v>181</v>
      </c>
      <c r="H18" s="138" t="s">
        <v>327</v>
      </c>
      <c r="I18" s="138">
        <v>4.57</v>
      </c>
      <c r="J18" s="138"/>
      <c r="K18" s="117" t="s">
        <v>135</v>
      </c>
      <c r="L18" s="107" t="s">
        <v>674</v>
      </c>
      <c r="M18" s="138">
        <v>50.8</v>
      </c>
      <c r="N18" s="93" t="e">
        <f>'STVS Unterhaltsreinigung'!$F$66</f>
        <v>#DIV/0!</v>
      </c>
      <c r="O18" s="108"/>
      <c r="P18" s="109">
        <f>Tabelle13[[#This Row],[Boden-
fläche
(m²)]]*Tabelle13[[#This Row],[Reinigungs-
tage/Jahr]]</f>
        <v>232.15600000000001</v>
      </c>
      <c r="Q18" s="109">
        <f>IFERROR(Tabelle13[[#This Row],[Reinigungs-
fläche
(m²/Jahr)]]/Tabelle13[[#This Row],[Richtwert
(m²/h)]],0)</f>
        <v>0</v>
      </c>
      <c r="R18" s="118">
        <f>IFERROR(Tabelle13[[#This Row],[Reinigungs-
zeit
(h/Jahr)]]*Tabelle13[[#This Row],[Stunden-verr.-satz
(€)]],0)</f>
        <v>0</v>
      </c>
    </row>
    <row r="19" spans="1:18" ht="31.5" x14ac:dyDescent="0.25">
      <c r="A19" s="114">
        <v>13</v>
      </c>
      <c r="B19" s="115" t="s">
        <v>194</v>
      </c>
      <c r="C19" s="116" t="s">
        <v>195</v>
      </c>
      <c r="D19" s="106" t="s">
        <v>178</v>
      </c>
      <c r="E19" s="138" t="s">
        <v>226</v>
      </c>
      <c r="F19" s="138" t="s">
        <v>227</v>
      </c>
      <c r="G19" s="138" t="s">
        <v>137</v>
      </c>
      <c r="H19" s="138" t="s">
        <v>328</v>
      </c>
      <c r="I19" s="138">
        <v>8.1300000000000008</v>
      </c>
      <c r="J19" s="138"/>
      <c r="K19" s="117" t="s">
        <v>137</v>
      </c>
      <c r="L19" s="107" t="s">
        <v>674</v>
      </c>
      <c r="M19" s="138">
        <v>50.8</v>
      </c>
      <c r="N19" s="93" t="e">
        <f>'STVS Unterhaltsreinigung'!$F$66</f>
        <v>#DIV/0!</v>
      </c>
      <c r="O19" s="108"/>
      <c r="P19" s="109">
        <f>Tabelle13[[#This Row],[Boden-
fläche
(m²)]]*Tabelle13[[#This Row],[Reinigungs-
tage/Jahr]]</f>
        <v>413.00400000000002</v>
      </c>
      <c r="Q19" s="109">
        <f>IFERROR(Tabelle13[[#This Row],[Reinigungs-
fläche
(m²/Jahr)]]/Tabelle13[[#This Row],[Richtwert
(m²/h)]],0)</f>
        <v>0</v>
      </c>
      <c r="R19" s="118">
        <f>IFERROR(Tabelle13[[#This Row],[Reinigungs-
zeit
(h/Jahr)]]*Tabelle13[[#This Row],[Stunden-verr.-satz
(€)]],0)</f>
        <v>0</v>
      </c>
    </row>
    <row r="20" spans="1:18" ht="31.5" x14ac:dyDescent="0.25">
      <c r="A20" s="114">
        <v>14</v>
      </c>
      <c r="B20" s="115" t="s">
        <v>194</v>
      </c>
      <c r="C20" s="116" t="s">
        <v>195</v>
      </c>
      <c r="D20" s="106" t="s">
        <v>178</v>
      </c>
      <c r="E20" s="138" t="s">
        <v>228</v>
      </c>
      <c r="F20" s="138" t="s">
        <v>229</v>
      </c>
      <c r="G20" s="138" t="s">
        <v>230</v>
      </c>
      <c r="H20" s="138" t="s">
        <v>328</v>
      </c>
      <c r="I20" s="138">
        <v>14.11</v>
      </c>
      <c r="J20" s="138"/>
      <c r="K20" s="117" t="s">
        <v>137</v>
      </c>
      <c r="L20" s="107" t="s">
        <v>674</v>
      </c>
      <c r="M20" s="138">
        <v>50.8</v>
      </c>
      <c r="N20" s="93" t="e">
        <f>'STVS Unterhaltsreinigung'!$F$66</f>
        <v>#DIV/0!</v>
      </c>
      <c r="O20" s="108"/>
      <c r="P20" s="109">
        <f>Tabelle13[[#This Row],[Boden-
fläche
(m²)]]*Tabelle13[[#This Row],[Reinigungs-
tage/Jahr]]</f>
        <v>716.7879999999999</v>
      </c>
      <c r="Q20" s="109">
        <f>IFERROR(Tabelle13[[#This Row],[Reinigungs-
fläche
(m²/Jahr)]]/Tabelle13[[#This Row],[Richtwert
(m²/h)]],0)</f>
        <v>0</v>
      </c>
      <c r="R20" s="118">
        <f>IFERROR(Tabelle13[[#This Row],[Reinigungs-
zeit
(h/Jahr)]]*Tabelle13[[#This Row],[Stunden-verr.-satz
(€)]],0)</f>
        <v>0</v>
      </c>
    </row>
    <row r="21" spans="1:18" ht="31.5" x14ac:dyDescent="0.25">
      <c r="A21" s="114">
        <v>15</v>
      </c>
      <c r="B21" s="115" t="s">
        <v>194</v>
      </c>
      <c r="C21" s="116" t="s">
        <v>195</v>
      </c>
      <c r="D21" s="106" t="s">
        <v>178</v>
      </c>
      <c r="E21" s="138" t="s">
        <v>231</v>
      </c>
      <c r="F21" s="138" t="s">
        <v>232</v>
      </c>
      <c r="G21" s="138" t="s">
        <v>230</v>
      </c>
      <c r="H21" s="138" t="s">
        <v>328</v>
      </c>
      <c r="I21" s="138">
        <v>14.11</v>
      </c>
      <c r="J21" s="138"/>
      <c r="K21" s="117" t="s">
        <v>137</v>
      </c>
      <c r="L21" s="107" t="s">
        <v>674</v>
      </c>
      <c r="M21" s="138">
        <v>50.8</v>
      </c>
      <c r="N21" s="93" t="e">
        <f>'STVS Unterhaltsreinigung'!$F$66</f>
        <v>#DIV/0!</v>
      </c>
      <c r="O21" s="108"/>
      <c r="P21" s="109">
        <f>Tabelle13[[#This Row],[Boden-
fläche
(m²)]]*Tabelle13[[#This Row],[Reinigungs-
tage/Jahr]]</f>
        <v>716.7879999999999</v>
      </c>
      <c r="Q21" s="109">
        <f>IFERROR(Tabelle13[[#This Row],[Reinigungs-
fläche
(m²/Jahr)]]/Tabelle13[[#This Row],[Richtwert
(m²/h)]],0)</f>
        <v>0</v>
      </c>
      <c r="R21" s="118">
        <f>IFERROR(Tabelle13[[#This Row],[Reinigungs-
zeit
(h/Jahr)]]*Tabelle13[[#This Row],[Stunden-verr.-satz
(€)]],0)</f>
        <v>0</v>
      </c>
    </row>
    <row r="22" spans="1:18" ht="31.5" x14ac:dyDescent="0.25">
      <c r="A22" s="114">
        <v>16</v>
      </c>
      <c r="B22" s="115" t="s">
        <v>194</v>
      </c>
      <c r="C22" s="116" t="s">
        <v>195</v>
      </c>
      <c r="D22" s="106" t="s">
        <v>178</v>
      </c>
      <c r="E22" s="138" t="s">
        <v>233</v>
      </c>
      <c r="F22" s="138" t="s">
        <v>234</v>
      </c>
      <c r="G22" s="138" t="s">
        <v>230</v>
      </c>
      <c r="H22" s="138" t="s">
        <v>328</v>
      </c>
      <c r="I22" s="138">
        <v>14.44</v>
      </c>
      <c r="J22" s="138"/>
      <c r="K22" s="117" t="s">
        <v>137</v>
      </c>
      <c r="L22" s="107" t="s">
        <v>674</v>
      </c>
      <c r="M22" s="138">
        <v>50.8</v>
      </c>
      <c r="N22" s="93" t="e">
        <f>'STVS Unterhaltsreinigung'!$F$66</f>
        <v>#DIV/0!</v>
      </c>
      <c r="O22" s="108"/>
      <c r="P22" s="109">
        <f>Tabelle13[[#This Row],[Boden-
fläche
(m²)]]*Tabelle13[[#This Row],[Reinigungs-
tage/Jahr]]</f>
        <v>733.55199999999991</v>
      </c>
      <c r="Q22" s="109">
        <f>IFERROR(Tabelle13[[#This Row],[Reinigungs-
fläche
(m²/Jahr)]]/Tabelle13[[#This Row],[Richtwert
(m²/h)]],0)</f>
        <v>0</v>
      </c>
      <c r="R22" s="118">
        <f>IFERROR(Tabelle13[[#This Row],[Reinigungs-
zeit
(h/Jahr)]]*Tabelle13[[#This Row],[Stunden-verr.-satz
(€)]],0)</f>
        <v>0</v>
      </c>
    </row>
    <row r="23" spans="1:18" ht="31.5" x14ac:dyDescent="0.25">
      <c r="A23" s="114">
        <v>17</v>
      </c>
      <c r="B23" s="115" t="s">
        <v>194</v>
      </c>
      <c r="C23" s="116" t="s">
        <v>195</v>
      </c>
      <c r="D23" s="106" t="s">
        <v>178</v>
      </c>
      <c r="E23" s="138" t="s">
        <v>235</v>
      </c>
      <c r="F23" s="138" t="s">
        <v>236</v>
      </c>
      <c r="G23" s="138" t="s">
        <v>237</v>
      </c>
      <c r="H23" s="138" t="s">
        <v>328</v>
      </c>
      <c r="I23" s="138">
        <v>7.88</v>
      </c>
      <c r="J23" s="138"/>
      <c r="K23" s="117" t="s">
        <v>137</v>
      </c>
      <c r="L23" s="107" t="s">
        <v>674</v>
      </c>
      <c r="M23" s="138">
        <v>50.8</v>
      </c>
      <c r="N23" s="93" t="e">
        <f>'STVS Unterhaltsreinigung'!$F$66</f>
        <v>#DIV/0!</v>
      </c>
      <c r="O23" s="108"/>
      <c r="P23" s="109">
        <f>Tabelle13[[#This Row],[Boden-
fläche
(m²)]]*Tabelle13[[#This Row],[Reinigungs-
tage/Jahr]]</f>
        <v>400.30399999999997</v>
      </c>
      <c r="Q23" s="109">
        <f>IFERROR(Tabelle13[[#This Row],[Reinigungs-
fläche
(m²/Jahr)]]/Tabelle13[[#This Row],[Richtwert
(m²/h)]],0)</f>
        <v>0</v>
      </c>
      <c r="R23" s="118">
        <f>IFERROR(Tabelle13[[#This Row],[Reinigungs-
zeit
(h/Jahr)]]*Tabelle13[[#This Row],[Stunden-verr.-satz
(€)]],0)</f>
        <v>0</v>
      </c>
    </row>
    <row r="24" spans="1:18" ht="31.5" x14ac:dyDescent="0.25">
      <c r="A24" s="114">
        <v>18</v>
      </c>
      <c r="B24" s="115" t="s">
        <v>194</v>
      </c>
      <c r="C24" s="116" t="s">
        <v>195</v>
      </c>
      <c r="D24" s="106" t="s">
        <v>178</v>
      </c>
      <c r="E24" s="138" t="s">
        <v>238</v>
      </c>
      <c r="F24" s="138" t="s">
        <v>239</v>
      </c>
      <c r="G24" s="138" t="s">
        <v>240</v>
      </c>
      <c r="H24" s="138" t="s">
        <v>328</v>
      </c>
      <c r="I24" s="138">
        <v>16.13</v>
      </c>
      <c r="J24" s="138"/>
      <c r="K24" s="117" t="s">
        <v>137</v>
      </c>
      <c r="L24" s="107" t="s">
        <v>674</v>
      </c>
      <c r="M24" s="138">
        <v>50.8</v>
      </c>
      <c r="N24" s="93" t="e">
        <f>'STVS Unterhaltsreinigung'!$F$66</f>
        <v>#DIV/0!</v>
      </c>
      <c r="O24" s="108"/>
      <c r="P24" s="109">
        <f>Tabelle13[[#This Row],[Boden-
fläche
(m²)]]*Tabelle13[[#This Row],[Reinigungs-
tage/Jahr]]</f>
        <v>819.40399999999988</v>
      </c>
      <c r="Q24" s="109">
        <f>IFERROR(Tabelle13[[#This Row],[Reinigungs-
fläche
(m²/Jahr)]]/Tabelle13[[#This Row],[Richtwert
(m²/h)]],0)</f>
        <v>0</v>
      </c>
      <c r="R24" s="118">
        <f>IFERROR(Tabelle13[[#This Row],[Reinigungs-
zeit
(h/Jahr)]]*Tabelle13[[#This Row],[Stunden-verr.-satz
(€)]],0)</f>
        <v>0</v>
      </c>
    </row>
    <row r="25" spans="1:18" ht="31.5" x14ac:dyDescent="0.25">
      <c r="A25" s="114">
        <v>19</v>
      </c>
      <c r="B25" s="115" t="s">
        <v>194</v>
      </c>
      <c r="C25" s="116" t="s">
        <v>195</v>
      </c>
      <c r="D25" s="106" t="s">
        <v>178</v>
      </c>
      <c r="E25" s="138" t="s">
        <v>241</v>
      </c>
      <c r="F25" s="138" t="s">
        <v>242</v>
      </c>
      <c r="G25" s="138" t="s">
        <v>243</v>
      </c>
      <c r="H25" s="138" t="s">
        <v>328</v>
      </c>
      <c r="I25" s="138">
        <v>9.5399999999999991</v>
      </c>
      <c r="J25" s="138"/>
      <c r="K25" s="117" t="s">
        <v>137</v>
      </c>
      <c r="L25" s="107" t="s">
        <v>674</v>
      </c>
      <c r="M25" s="138">
        <v>50.8</v>
      </c>
      <c r="N25" s="93" t="e">
        <f>'STVS Unterhaltsreinigung'!$F$66</f>
        <v>#DIV/0!</v>
      </c>
      <c r="O25" s="108"/>
      <c r="P25" s="109">
        <f>Tabelle13[[#This Row],[Boden-
fläche
(m²)]]*Tabelle13[[#This Row],[Reinigungs-
tage/Jahr]]</f>
        <v>484.63199999999995</v>
      </c>
      <c r="Q25" s="109">
        <f>IFERROR(Tabelle13[[#This Row],[Reinigungs-
fläche
(m²/Jahr)]]/Tabelle13[[#This Row],[Richtwert
(m²/h)]],0)</f>
        <v>0</v>
      </c>
      <c r="R25" s="118">
        <f>IFERROR(Tabelle13[[#This Row],[Reinigungs-
zeit
(h/Jahr)]]*Tabelle13[[#This Row],[Stunden-verr.-satz
(€)]],0)</f>
        <v>0</v>
      </c>
    </row>
    <row r="26" spans="1:18" ht="31.5" x14ac:dyDescent="0.25">
      <c r="A26" s="114">
        <v>20</v>
      </c>
      <c r="B26" s="115" t="s">
        <v>194</v>
      </c>
      <c r="C26" s="116" t="s">
        <v>195</v>
      </c>
      <c r="D26" s="106" t="s">
        <v>178</v>
      </c>
      <c r="E26" s="138" t="s">
        <v>244</v>
      </c>
      <c r="F26" s="138" t="s">
        <v>245</v>
      </c>
      <c r="G26" s="138" t="s">
        <v>240</v>
      </c>
      <c r="H26" s="138" t="s">
        <v>328</v>
      </c>
      <c r="I26" s="138">
        <v>12.8</v>
      </c>
      <c r="J26" s="138"/>
      <c r="K26" s="117" t="s">
        <v>137</v>
      </c>
      <c r="L26" s="107" t="s">
        <v>674</v>
      </c>
      <c r="M26" s="138">
        <v>50.8</v>
      </c>
      <c r="N26" s="93" t="e">
        <f>'STVS Unterhaltsreinigung'!$F$66</f>
        <v>#DIV/0!</v>
      </c>
      <c r="O26" s="108"/>
      <c r="P26" s="109">
        <f>Tabelle13[[#This Row],[Boden-
fläche
(m²)]]*Tabelle13[[#This Row],[Reinigungs-
tage/Jahr]]</f>
        <v>650.24</v>
      </c>
      <c r="Q26" s="109">
        <f>IFERROR(Tabelle13[[#This Row],[Reinigungs-
fläche
(m²/Jahr)]]/Tabelle13[[#This Row],[Richtwert
(m²/h)]],0)</f>
        <v>0</v>
      </c>
      <c r="R26" s="118">
        <f>IFERROR(Tabelle13[[#This Row],[Reinigungs-
zeit
(h/Jahr)]]*Tabelle13[[#This Row],[Stunden-verr.-satz
(€)]],0)</f>
        <v>0</v>
      </c>
    </row>
    <row r="27" spans="1:18" ht="31.5" x14ac:dyDescent="0.25">
      <c r="A27" s="114">
        <v>21</v>
      </c>
      <c r="B27" s="115" t="s">
        <v>194</v>
      </c>
      <c r="C27" s="116" t="s">
        <v>195</v>
      </c>
      <c r="D27" s="106" t="s">
        <v>178</v>
      </c>
      <c r="E27" s="138"/>
      <c r="F27" s="138" t="s">
        <v>246</v>
      </c>
      <c r="G27" s="138" t="s">
        <v>247</v>
      </c>
      <c r="H27" s="138" t="s">
        <v>329</v>
      </c>
      <c r="I27" s="138">
        <v>9.73</v>
      </c>
      <c r="J27" s="138"/>
      <c r="K27" s="117" t="s">
        <v>138</v>
      </c>
      <c r="L27" s="107" t="s">
        <v>676</v>
      </c>
      <c r="M27" s="138">
        <v>101.6</v>
      </c>
      <c r="N27" s="93" t="e">
        <f>'STVS Unterhaltsreinigung'!$F$66</f>
        <v>#DIV/0!</v>
      </c>
      <c r="O27" s="108"/>
      <c r="P27" s="109">
        <f>Tabelle13[[#This Row],[Boden-
fläche
(m²)]]*Tabelle13[[#This Row],[Reinigungs-
tage/Jahr]]</f>
        <v>988.56799999999998</v>
      </c>
      <c r="Q27" s="109">
        <f>IFERROR(Tabelle13[[#This Row],[Reinigungs-
fläche
(m²/Jahr)]]/Tabelle13[[#This Row],[Richtwert
(m²/h)]],0)</f>
        <v>0</v>
      </c>
      <c r="R27" s="118">
        <f>IFERROR(Tabelle13[[#This Row],[Reinigungs-
zeit
(h/Jahr)]]*Tabelle13[[#This Row],[Stunden-verr.-satz
(€)]],0)</f>
        <v>0</v>
      </c>
    </row>
    <row r="28" spans="1:18" ht="31.5" x14ac:dyDescent="0.25">
      <c r="A28" s="114">
        <v>22</v>
      </c>
      <c r="B28" s="115" t="s">
        <v>194</v>
      </c>
      <c r="C28" s="116" t="s">
        <v>195</v>
      </c>
      <c r="D28" s="106" t="s">
        <v>178</v>
      </c>
      <c r="E28" s="138" t="s">
        <v>248</v>
      </c>
      <c r="F28" s="138" t="s">
        <v>249</v>
      </c>
      <c r="G28" s="138" t="s">
        <v>182</v>
      </c>
      <c r="H28" s="138" t="s">
        <v>329</v>
      </c>
      <c r="I28" s="138">
        <v>232.9</v>
      </c>
      <c r="J28" s="138"/>
      <c r="K28" s="117" t="s">
        <v>138</v>
      </c>
      <c r="L28" s="107" t="s">
        <v>676</v>
      </c>
      <c r="M28" s="138">
        <v>101.6</v>
      </c>
      <c r="N28" s="93" t="e">
        <f>'STVS Unterhaltsreinigung'!$F$66</f>
        <v>#DIV/0!</v>
      </c>
      <c r="O28" s="108"/>
      <c r="P28" s="109">
        <f>Tabelle13[[#This Row],[Boden-
fläche
(m²)]]*Tabelle13[[#This Row],[Reinigungs-
tage/Jahr]]</f>
        <v>23662.639999999999</v>
      </c>
      <c r="Q28" s="109">
        <f>IFERROR(Tabelle13[[#This Row],[Reinigungs-
fläche
(m²/Jahr)]]/Tabelle13[[#This Row],[Richtwert
(m²/h)]],0)</f>
        <v>0</v>
      </c>
      <c r="R28" s="118">
        <f>IFERROR(Tabelle13[[#This Row],[Reinigungs-
zeit
(h/Jahr)]]*Tabelle13[[#This Row],[Stunden-verr.-satz
(€)]],0)</f>
        <v>0</v>
      </c>
    </row>
    <row r="29" spans="1:18" ht="60" x14ac:dyDescent="0.25">
      <c r="A29" s="114">
        <v>23</v>
      </c>
      <c r="B29" s="115" t="s">
        <v>194</v>
      </c>
      <c r="C29" s="116" t="s">
        <v>195</v>
      </c>
      <c r="D29" s="106" t="s">
        <v>178</v>
      </c>
      <c r="E29" s="138" t="s">
        <v>250</v>
      </c>
      <c r="F29" s="138" t="s">
        <v>251</v>
      </c>
      <c r="G29" s="138" t="s">
        <v>252</v>
      </c>
      <c r="H29" s="138" t="s">
        <v>330</v>
      </c>
      <c r="I29" s="138">
        <v>202.37</v>
      </c>
      <c r="J29" s="138"/>
      <c r="K29" s="117" t="s">
        <v>148</v>
      </c>
      <c r="L29" s="107" t="s">
        <v>674</v>
      </c>
      <c r="M29" s="138">
        <v>50.8</v>
      </c>
      <c r="N29" s="93" t="e">
        <f>'STVS Unterhaltsreinigung'!$F$66</f>
        <v>#DIV/0!</v>
      </c>
      <c r="O29" s="108"/>
      <c r="P29" s="109">
        <f>Tabelle13[[#This Row],[Boden-
fläche
(m²)]]*Tabelle13[[#This Row],[Reinigungs-
tage/Jahr]]</f>
        <v>10280.395999999999</v>
      </c>
      <c r="Q29" s="109">
        <f>IFERROR(Tabelle13[[#This Row],[Reinigungs-
fläche
(m²/Jahr)]]/Tabelle13[[#This Row],[Richtwert
(m²/h)]],0)</f>
        <v>0</v>
      </c>
      <c r="R29" s="118">
        <f>IFERROR(Tabelle13[[#This Row],[Reinigungs-
zeit
(h/Jahr)]]*Tabelle13[[#This Row],[Stunden-verr.-satz
(€)]],0)</f>
        <v>0</v>
      </c>
    </row>
    <row r="30" spans="1:18" ht="31.5" x14ac:dyDescent="0.25">
      <c r="A30" s="114">
        <v>24</v>
      </c>
      <c r="B30" s="115" t="s">
        <v>194</v>
      </c>
      <c r="C30" s="116" t="s">
        <v>195</v>
      </c>
      <c r="D30" s="106" t="s">
        <v>178</v>
      </c>
      <c r="E30" s="138" t="s">
        <v>253</v>
      </c>
      <c r="F30" s="138" t="s">
        <v>254</v>
      </c>
      <c r="G30" s="138" t="s">
        <v>255</v>
      </c>
      <c r="H30" s="138" t="s">
        <v>330</v>
      </c>
      <c r="I30" s="138">
        <v>59.34</v>
      </c>
      <c r="J30" s="138"/>
      <c r="K30" s="117" t="s">
        <v>148</v>
      </c>
      <c r="L30" s="107" t="s">
        <v>674</v>
      </c>
      <c r="M30" s="138">
        <v>50.8</v>
      </c>
      <c r="N30" s="93" t="e">
        <f>'STVS Unterhaltsreinigung'!$F$66</f>
        <v>#DIV/0!</v>
      </c>
      <c r="O30" s="108"/>
      <c r="P30" s="109">
        <f>Tabelle13[[#This Row],[Boden-
fläche
(m²)]]*Tabelle13[[#This Row],[Reinigungs-
tage/Jahr]]</f>
        <v>3014.4720000000002</v>
      </c>
      <c r="Q30" s="109">
        <f>IFERROR(Tabelle13[[#This Row],[Reinigungs-
fläche
(m²/Jahr)]]/Tabelle13[[#This Row],[Richtwert
(m²/h)]],0)</f>
        <v>0</v>
      </c>
      <c r="R30" s="118">
        <f>IFERROR(Tabelle13[[#This Row],[Reinigungs-
zeit
(h/Jahr)]]*Tabelle13[[#This Row],[Stunden-verr.-satz
(€)]],0)</f>
        <v>0</v>
      </c>
    </row>
    <row r="31" spans="1:18" ht="31.5" x14ac:dyDescent="0.25">
      <c r="A31" s="114">
        <v>25</v>
      </c>
      <c r="B31" s="115" t="s">
        <v>194</v>
      </c>
      <c r="C31" s="116" t="s">
        <v>195</v>
      </c>
      <c r="D31" s="106" t="s">
        <v>178</v>
      </c>
      <c r="E31" s="138"/>
      <c r="F31" s="138" t="s">
        <v>256</v>
      </c>
      <c r="G31" s="138" t="s">
        <v>171</v>
      </c>
      <c r="H31" s="138" t="s">
        <v>331</v>
      </c>
      <c r="I31" s="138">
        <v>98.46</v>
      </c>
      <c r="J31" s="138"/>
      <c r="K31" s="117" t="s">
        <v>138</v>
      </c>
      <c r="L31" s="107" t="s">
        <v>676</v>
      </c>
      <c r="M31" s="138">
        <v>101.6</v>
      </c>
      <c r="N31" s="93" t="e">
        <f>'STVS Unterhaltsreinigung'!$F$66</f>
        <v>#DIV/0!</v>
      </c>
      <c r="O31" s="108"/>
      <c r="P31" s="109">
        <f>Tabelle13[[#This Row],[Boden-
fläche
(m²)]]*Tabelle13[[#This Row],[Reinigungs-
tage/Jahr]]</f>
        <v>10003.535999999998</v>
      </c>
      <c r="Q31" s="109">
        <f>IFERROR(Tabelle13[[#This Row],[Reinigungs-
fläche
(m²/Jahr)]]/Tabelle13[[#This Row],[Richtwert
(m²/h)]],0)</f>
        <v>0</v>
      </c>
      <c r="R31" s="118">
        <f>IFERROR(Tabelle13[[#This Row],[Reinigungs-
zeit
(h/Jahr)]]*Tabelle13[[#This Row],[Stunden-verr.-satz
(€)]],0)</f>
        <v>0</v>
      </c>
    </row>
    <row r="32" spans="1:18" ht="31.5" x14ac:dyDescent="0.25">
      <c r="A32" s="114">
        <v>26</v>
      </c>
      <c r="B32" s="115" t="s">
        <v>194</v>
      </c>
      <c r="C32" s="116" t="s">
        <v>195</v>
      </c>
      <c r="D32" s="106" t="s">
        <v>178</v>
      </c>
      <c r="E32" s="138"/>
      <c r="F32" s="138" t="s">
        <v>257</v>
      </c>
      <c r="G32" s="138" t="s">
        <v>171</v>
      </c>
      <c r="H32" s="138" t="s">
        <v>331</v>
      </c>
      <c r="I32" s="138">
        <v>72.89</v>
      </c>
      <c r="J32" s="138"/>
      <c r="K32" s="117" t="s">
        <v>138</v>
      </c>
      <c r="L32" s="107" t="s">
        <v>676</v>
      </c>
      <c r="M32" s="138">
        <v>101.6</v>
      </c>
      <c r="N32" s="93" t="e">
        <f>'STVS Unterhaltsreinigung'!$F$66</f>
        <v>#DIV/0!</v>
      </c>
      <c r="O32" s="108"/>
      <c r="P32" s="109">
        <f>Tabelle13[[#This Row],[Boden-
fläche
(m²)]]*Tabelle13[[#This Row],[Reinigungs-
tage/Jahr]]</f>
        <v>7405.6239999999998</v>
      </c>
      <c r="Q32" s="109">
        <f>IFERROR(Tabelle13[[#This Row],[Reinigungs-
fläche
(m²/Jahr)]]/Tabelle13[[#This Row],[Richtwert
(m²/h)]],0)</f>
        <v>0</v>
      </c>
      <c r="R32" s="118">
        <f>IFERROR(Tabelle13[[#This Row],[Reinigungs-
zeit
(h/Jahr)]]*Tabelle13[[#This Row],[Stunden-verr.-satz
(€)]],0)</f>
        <v>0</v>
      </c>
    </row>
    <row r="33" spans="1:18" ht="31.5" x14ac:dyDescent="0.25">
      <c r="A33" s="114">
        <v>27</v>
      </c>
      <c r="B33" s="115" t="s">
        <v>194</v>
      </c>
      <c r="C33" s="116" t="s">
        <v>195</v>
      </c>
      <c r="D33" s="106" t="s">
        <v>178</v>
      </c>
      <c r="E33" s="138"/>
      <c r="F33" s="138" t="s">
        <v>258</v>
      </c>
      <c r="G33" s="138" t="s">
        <v>171</v>
      </c>
      <c r="H33" s="138" t="s">
        <v>331</v>
      </c>
      <c r="I33" s="138">
        <v>47.94</v>
      </c>
      <c r="J33" s="138"/>
      <c r="K33" s="117" t="s">
        <v>138</v>
      </c>
      <c r="L33" s="107" t="s">
        <v>676</v>
      </c>
      <c r="M33" s="138">
        <v>101.6</v>
      </c>
      <c r="N33" s="93" t="e">
        <f>'STVS Unterhaltsreinigung'!$F$66</f>
        <v>#DIV/0!</v>
      </c>
      <c r="O33" s="108"/>
      <c r="P33" s="109">
        <f>Tabelle13[[#This Row],[Boden-
fläche
(m²)]]*Tabelle13[[#This Row],[Reinigungs-
tage/Jahr]]</f>
        <v>4870.7039999999997</v>
      </c>
      <c r="Q33" s="109">
        <f>IFERROR(Tabelle13[[#This Row],[Reinigungs-
fläche
(m²/Jahr)]]/Tabelle13[[#This Row],[Richtwert
(m²/h)]],0)</f>
        <v>0</v>
      </c>
      <c r="R33" s="118">
        <f>IFERROR(Tabelle13[[#This Row],[Reinigungs-
zeit
(h/Jahr)]]*Tabelle13[[#This Row],[Stunden-verr.-satz
(€)]],0)</f>
        <v>0</v>
      </c>
    </row>
    <row r="34" spans="1:18" ht="31.5" x14ac:dyDescent="0.25">
      <c r="A34" s="114">
        <v>28</v>
      </c>
      <c r="B34" s="115" t="s">
        <v>194</v>
      </c>
      <c r="C34" s="116" t="s">
        <v>195</v>
      </c>
      <c r="D34" s="106" t="s">
        <v>178</v>
      </c>
      <c r="E34" s="138"/>
      <c r="F34" s="138" t="s">
        <v>259</v>
      </c>
      <c r="G34" s="138" t="s">
        <v>171</v>
      </c>
      <c r="H34" s="138" t="s">
        <v>331</v>
      </c>
      <c r="I34" s="138">
        <v>22.38</v>
      </c>
      <c r="J34" s="138"/>
      <c r="K34" s="117" t="s">
        <v>138</v>
      </c>
      <c r="L34" s="107" t="s">
        <v>676</v>
      </c>
      <c r="M34" s="138">
        <v>101.6</v>
      </c>
      <c r="N34" s="93" t="e">
        <f>'STVS Unterhaltsreinigung'!$F$66</f>
        <v>#DIV/0!</v>
      </c>
      <c r="O34" s="108"/>
      <c r="P34" s="109">
        <f>Tabelle13[[#This Row],[Boden-
fläche
(m²)]]*Tabelle13[[#This Row],[Reinigungs-
tage/Jahr]]</f>
        <v>2273.808</v>
      </c>
      <c r="Q34" s="109">
        <f>IFERROR(Tabelle13[[#This Row],[Reinigungs-
fläche
(m²/Jahr)]]/Tabelle13[[#This Row],[Richtwert
(m²/h)]],0)</f>
        <v>0</v>
      </c>
      <c r="R34" s="118">
        <f>IFERROR(Tabelle13[[#This Row],[Reinigungs-
zeit
(h/Jahr)]]*Tabelle13[[#This Row],[Stunden-verr.-satz
(€)]],0)</f>
        <v>0</v>
      </c>
    </row>
    <row r="35" spans="1:18" ht="31.5" x14ac:dyDescent="0.25">
      <c r="A35" s="114">
        <v>29</v>
      </c>
      <c r="B35" s="115" t="s">
        <v>194</v>
      </c>
      <c r="C35" s="116" t="s">
        <v>195</v>
      </c>
      <c r="D35" s="106" t="s">
        <v>178</v>
      </c>
      <c r="E35" s="138"/>
      <c r="F35" s="138" t="s">
        <v>260</v>
      </c>
      <c r="G35" s="138" t="s">
        <v>171</v>
      </c>
      <c r="H35" s="138" t="s">
        <v>331</v>
      </c>
      <c r="I35" s="138">
        <v>54.05</v>
      </c>
      <c r="J35" s="138"/>
      <c r="K35" s="117" t="s">
        <v>138</v>
      </c>
      <c r="L35" s="107" t="s">
        <v>676</v>
      </c>
      <c r="M35" s="138">
        <v>101.6</v>
      </c>
      <c r="N35" s="93" t="e">
        <f>'STVS Unterhaltsreinigung'!$F$66</f>
        <v>#DIV/0!</v>
      </c>
      <c r="O35" s="108"/>
      <c r="P35" s="109">
        <f>Tabelle13[[#This Row],[Boden-
fläche
(m²)]]*Tabelle13[[#This Row],[Reinigungs-
tage/Jahr]]</f>
        <v>5491.48</v>
      </c>
      <c r="Q35" s="109">
        <f>IFERROR(Tabelle13[[#This Row],[Reinigungs-
fläche
(m²/Jahr)]]/Tabelle13[[#This Row],[Richtwert
(m²/h)]],0)</f>
        <v>0</v>
      </c>
      <c r="R35" s="118">
        <f>IFERROR(Tabelle13[[#This Row],[Reinigungs-
zeit
(h/Jahr)]]*Tabelle13[[#This Row],[Stunden-verr.-satz
(€)]],0)</f>
        <v>0</v>
      </c>
    </row>
    <row r="36" spans="1:18" ht="31.5" x14ac:dyDescent="0.25">
      <c r="A36" s="114">
        <v>30</v>
      </c>
      <c r="B36" s="115" t="s">
        <v>194</v>
      </c>
      <c r="C36" s="116" t="s">
        <v>195</v>
      </c>
      <c r="D36" s="106" t="s">
        <v>178</v>
      </c>
      <c r="E36" s="138"/>
      <c r="F36" s="138" t="s">
        <v>261</v>
      </c>
      <c r="G36" s="138" t="s">
        <v>171</v>
      </c>
      <c r="H36" s="138" t="s">
        <v>331</v>
      </c>
      <c r="I36" s="138">
        <v>48.2</v>
      </c>
      <c r="J36" s="138"/>
      <c r="K36" s="117" t="s">
        <v>138</v>
      </c>
      <c r="L36" s="107" t="s">
        <v>676</v>
      </c>
      <c r="M36" s="138">
        <v>101.6</v>
      </c>
      <c r="N36" s="93" t="e">
        <f>'STVS Unterhaltsreinigung'!$F$66</f>
        <v>#DIV/0!</v>
      </c>
      <c r="O36" s="108"/>
      <c r="P36" s="109">
        <f>Tabelle13[[#This Row],[Boden-
fläche
(m²)]]*Tabelle13[[#This Row],[Reinigungs-
tage/Jahr]]</f>
        <v>4897.12</v>
      </c>
      <c r="Q36" s="109">
        <f>IFERROR(Tabelle13[[#This Row],[Reinigungs-
fläche
(m²/Jahr)]]/Tabelle13[[#This Row],[Richtwert
(m²/h)]],0)</f>
        <v>0</v>
      </c>
      <c r="R36" s="118">
        <f>IFERROR(Tabelle13[[#This Row],[Reinigungs-
zeit
(h/Jahr)]]*Tabelle13[[#This Row],[Stunden-verr.-satz
(€)]],0)</f>
        <v>0</v>
      </c>
    </row>
    <row r="37" spans="1:18" ht="31.5" x14ac:dyDescent="0.25">
      <c r="A37" s="114">
        <v>31</v>
      </c>
      <c r="B37" s="115" t="s">
        <v>194</v>
      </c>
      <c r="C37" s="116" t="s">
        <v>195</v>
      </c>
      <c r="D37" s="106" t="s">
        <v>178</v>
      </c>
      <c r="E37" s="138" t="s">
        <v>262</v>
      </c>
      <c r="F37" s="138" t="s">
        <v>263</v>
      </c>
      <c r="G37" s="138" t="s">
        <v>264</v>
      </c>
      <c r="H37" s="138" t="s">
        <v>331</v>
      </c>
      <c r="I37" s="138">
        <v>58.34</v>
      </c>
      <c r="J37" s="138"/>
      <c r="K37" s="117" t="s">
        <v>677</v>
      </c>
      <c r="L37" s="107" t="s">
        <v>186</v>
      </c>
      <c r="M37" s="138">
        <v>152.4</v>
      </c>
      <c r="N37" s="93" t="e">
        <f>'STVS Unterhaltsreinigung'!$F$66</f>
        <v>#DIV/0!</v>
      </c>
      <c r="O37" s="108"/>
      <c r="P37" s="109">
        <f>Tabelle13[[#This Row],[Boden-
fläche
(m²)]]*Tabelle13[[#This Row],[Reinigungs-
tage/Jahr]]</f>
        <v>8891.0160000000014</v>
      </c>
      <c r="Q37" s="109">
        <f>IFERROR(Tabelle13[[#This Row],[Reinigungs-
fläche
(m²/Jahr)]]/Tabelle13[[#This Row],[Richtwert
(m²/h)]],0)</f>
        <v>0</v>
      </c>
      <c r="R37" s="118">
        <f>IFERROR(Tabelle13[[#This Row],[Reinigungs-
zeit
(h/Jahr)]]*Tabelle13[[#This Row],[Stunden-verr.-satz
(€)]],0)</f>
        <v>0</v>
      </c>
    </row>
    <row r="38" spans="1:18" ht="31.5" x14ac:dyDescent="0.25">
      <c r="A38" s="114">
        <v>32</v>
      </c>
      <c r="B38" s="115" t="s">
        <v>194</v>
      </c>
      <c r="C38" s="116" t="s">
        <v>195</v>
      </c>
      <c r="D38" s="106" t="s">
        <v>178</v>
      </c>
      <c r="E38" s="138" t="s">
        <v>265</v>
      </c>
      <c r="F38" s="138" t="s">
        <v>266</v>
      </c>
      <c r="G38" s="138" t="s">
        <v>267</v>
      </c>
      <c r="H38" s="138" t="s">
        <v>331</v>
      </c>
      <c r="I38" s="138">
        <v>57.69</v>
      </c>
      <c r="J38" s="138"/>
      <c r="K38" s="117" t="s">
        <v>677</v>
      </c>
      <c r="L38" s="107" t="s">
        <v>186</v>
      </c>
      <c r="M38" s="138">
        <v>152.4</v>
      </c>
      <c r="N38" s="93" t="e">
        <f>'STVS Unterhaltsreinigung'!$F$66</f>
        <v>#DIV/0!</v>
      </c>
      <c r="O38" s="108"/>
      <c r="P38" s="109">
        <f>Tabelle13[[#This Row],[Boden-
fläche
(m²)]]*Tabelle13[[#This Row],[Reinigungs-
tage/Jahr]]</f>
        <v>8791.9560000000001</v>
      </c>
      <c r="Q38" s="109">
        <f>IFERROR(Tabelle13[[#This Row],[Reinigungs-
fläche
(m²/Jahr)]]/Tabelle13[[#This Row],[Richtwert
(m²/h)]],0)</f>
        <v>0</v>
      </c>
      <c r="R38" s="118">
        <f>IFERROR(Tabelle13[[#This Row],[Reinigungs-
zeit
(h/Jahr)]]*Tabelle13[[#This Row],[Stunden-verr.-satz
(€)]],0)</f>
        <v>0</v>
      </c>
    </row>
    <row r="39" spans="1:18" ht="31.5" x14ac:dyDescent="0.25">
      <c r="A39" s="114">
        <v>33</v>
      </c>
      <c r="B39" s="115" t="s">
        <v>194</v>
      </c>
      <c r="C39" s="116" t="s">
        <v>195</v>
      </c>
      <c r="D39" s="106" t="s">
        <v>178</v>
      </c>
      <c r="E39" s="138" t="s">
        <v>268</v>
      </c>
      <c r="F39" s="138" t="s">
        <v>269</v>
      </c>
      <c r="G39" s="138" t="s">
        <v>270</v>
      </c>
      <c r="H39" s="138" t="s">
        <v>331</v>
      </c>
      <c r="I39" s="138">
        <v>62.32</v>
      </c>
      <c r="J39" s="138"/>
      <c r="K39" s="117" t="s">
        <v>677</v>
      </c>
      <c r="L39" s="107" t="s">
        <v>186</v>
      </c>
      <c r="M39" s="138">
        <v>152.4</v>
      </c>
      <c r="N39" s="93" t="e">
        <f>'STVS Unterhaltsreinigung'!$F$66</f>
        <v>#DIV/0!</v>
      </c>
      <c r="O39" s="108"/>
      <c r="P39" s="109">
        <f>Tabelle13[[#This Row],[Boden-
fläche
(m²)]]*Tabelle13[[#This Row],[Reinigungs-
tage/Jahr]]</f>
        <v>9497.5680000000011</v>
      </c>
      <c r="Q39" s="109">
        <f>IFERROR(Tabelle13[[#This Row],[Reinigungs-
fläche
(m²/Jahr)]]/Tabelle13[[#This Row],[Richtwert
(m²/h)]],0)</f>
        <v>0</v>
      </c>
      <c r="R39" s="118">
        <f>IFERROR(Tabelle13[[#This Row],[Reinigungs-
zeit
(h/Jahr)]]*Tabelle13[[#This Row],[Stunden-verr.-satz
(€)]],0)</f>
        <v>0</v>
      </c>
    </row>
    <row r="40" spans="1:18" ht="31.5" x14ac:dyDescent="0.25">
      <c r="A40" s="114">
        <v>34</v>
      </c>
      <c r="B40" s="115" t="s">
        <v>194</v>
      </c>
      <c r="C40" s="116" t="s">
        <v>195</v>
      </c>
      <c r="D40" s="106" t="s">
        <v>178</v>
      </c>
      <c r="E40" s="138" t="s">
        <v>271</v>
      </c>
      <c r="F40" s="138" t="s">
        <v>272</v>
      </c>
      <c r="G40" s="138" t="s">
        <v>273</v>
      </c>
      <c r="H40" s="138" t="s">
        <v>331</v>
      </c>
      <c r="I40" s="138">
        <v>62.98</v>
      </c>
      <c r="J40" s="138"/>
      <c r="K40" s="117" t="s">
        <v>677</v>
      </c>
      <c r="L40" s="107" t="s">
        <v>186</v>
      </c>
      <c r="M40" s="138">
        <v>152.4</v>
      </c>
      <c r="N40" s="93" t="e">
        <f>'STVS Unterhaltsreinigung'!$F$66</f>
        <v>#DIV/0!</v>
      </c>
      <c r="O40" s="108"/>
      <c r="P40" s="109">
        <f>Tabelle13[[#This Row],[Boden-
fläche
(m²)]]*Tabelle13[[#This Row],[Reinigungs-
tage/Jahr]]</f>
        <v>9598.152</v>
      </c>
      <c r="Q40" s="109">
        <f>IFERROR(Tabelle13[[#This Row],[Reinigungs-
fläche
(m²/Jahr)]]/Tabelle13[[#This Row],[Richtwert
(m²/h)]],0)</f>
        <v>0</v>
      </c>
      <c r="R40" s="118">
        <f>IFERROR(Tabelle13[[#This Row],[Reinigungs-
zeit
(h/Jahr)]]*Tabelle13[[#This Row],[Stunden-verr.-satz
(€)]],0)</f>
        <v>0</v>
      </c>
    </row>
    <row r="41" spans="1:18" ht="31.5" x14ac:dyDescent="0.25">
      <c r="A41" s="114">
        <v>35</v>
      </c>
      <c r="B41" s="115" t="s">
        <v>194</v>
      </c>
      <c r="C41" s="116" t="s">
        <v>195</v>
      </c>
      <c r="D41" s="106" t="s">
        <v>178</v>
      </c>
      <c r="E41" s="138" t="s">
        <v>274</v>
      </c>
      <c r="F41" s="138" t="s">
        <v>275</v>
      </c>
      <c r="G41" s="138" t="s">
        <v>276</v>
      </c>
      <c r="H41" s="138" t="s">
        <v>331</v>
      </c>
      <c r="I41" s="138">
        <v>62.98</v>
      </c>
      <c r="J41" s="138"/>
      <c r="K41" s="117" t="s">
        <v>677</v>
      </c>
      <c r="L41" s="107" t="s">
        <v>186</v>
      </c>
      <c r="M41" s="138">
        <v>152.4</v>
      </c>
      <c r="N41" s="93" t="e">
        <f>'STVS Unterhaltsreinigung'!$F$66</f>
        <v>#DIV/0!</v>
      </c>
      <c r="O41" s="108"/>
      <c r="P41" s="109">
        <f>Tabelle13[[#This Row],[Boden-
fläche
(m²)]]*Tabelle13[[#This Row],[Reinigungs-
tage/Jahr]]</f>
        <v>9598.152</v>
      </c>
      <c r="Q41" s="109">
        <f>IFERROR(Tabelle13[[#This Row],[Reinigungs-
fläche
(m²/Jahr)]]/Tabelle13[[#This Row],[Richtwert
(m²/h)]],0)</f>
        <v>0</v>
      </c>
      <c r="R41" s="118">
        <f>IFERROR(Tabelle13[[#This Row],[Reinigungs-
zeit
(h/Jahr)]]*Tabelle13[[#This Row],[Stunden-verr.-satz
(€)]],0)</f>
        <v>0</v>
      </c>
    </row>
    <row r="42" spans="1:18" ht="31.5" x14ac:dyDescent="0.25">
      <c r="A42" s="114">
        <v>36</v>
      </c>
      <c r="B42" s="115" t="s">
        <v>194</v>
      </c>
      <c r="C42" s="116" t="s">
        <v>195</v>
      </c>
      <c r="D42" s="106" t="s">
        <v>178</v>
      </c>
      <c r="E42" s="138" t="s">
        <v>277</v>
      </c>
      <c r="F42" s="138" t="s">
        <v>278</v>
      </c>
      <c r="G42" s="138" t="s">
        <v>279</v>
      </c>
      <c r="H42" s="138" t="s">
        <v>331</v>
      </c>
      <c r="I42" s="138">
        <v>56.49</v>
      </c>
      <c r="J42" s="138"/>
      <c r="K42" s="117" t="s">
        <v>677</v>
      </c>
      <c r="L42" s="107" t="s">
        <v>186</v>
      </c>
      <c r="M42" s="138">
        <v>152.4</v>
      </c>
      <c r="N42" s="93" t="e">
        <f>'STVS Unterhaltsreinigung'!$F$66</f>
        <v>#DIV/0!</v>
      </c>
      <c r="O42" s="108"/>
      <c r="P42" s="109">
        <f>Tabelle13[[#This Row],[Boden-
fläche
(m²)]]*Tabelle13[[#This Row],[Reinigungs-
tage/Jahr]]</f>
        <v>8609.0760000000009</v>
      </c>
      <c r="Q42" s="109">
        <f>IFERROR(Tabelle13[[#This Row],[Reinigungs-
fläche
(m²/Jahr)]]/Tabelle13[[#This Row],[Richtwert
(m²/h)]],0)</f>
        <v>0</v>
      </c>
      <c r="R42" s="118">
        <f>IFERROR(Tabelle13[[#This Row],[Reinigungs-
zeit
(h/Jahr)]]*Tabelle13[[#This Row],[Stunden-verr.-satz
(€)]],0)</f>
        <v>0</v>
      </c>
    </row>
    <row r="43" spans="1:18" ht="31.5" x14ac:dyDescent="0.25">
      <c r="A43" s="114">
        <v>37</v>
      </c>
      <c r="B43" s="115" t="s">
        <v>194</v>
      </c>
      <c r="C43" s="116" t="s">
        <v>195</v>
      </c>
      <c r="D43" s="106" t="s">
        <v>178</v>
      </c>
      <c r="E43" s="138" t="s">
        <v>280</v>
      </c>
      <c r="F43" s="138" t="s">
        <v>281</v>
      </c>
      <c r="G43" s="138" t="s">
        <v>282</v>
      </c>
      <c r="H43" s="138" t="s">
        <v>331</v>
      </c>
      <c r="I43" s="138">
        <v>23.91</v>
      </c>
      <c r="J43" s="138"/>
      <c r="K43" s="117" t="s">
        <v>677</v>
      </c>
      <c r="L43" s="107" t="s">
        <v>186</v>
      </c>
      <c r="M43" s="138">
        <v>152.4</v>
      </c>
      <c r="N43" s="93" t="e">
        <f>'STVS Unterhaltsreinigung'!$F$66</f>
        <v>#DIV/0!</v>
      </c>
      <c r="O43" s="108"/>
      <c r="P43" s="109">
        <f>Tabelle13[[#This Row],[Boden-
fläche
(m²)]]*Tabelle13[[#This Row],[Reinigungs-
tage/Jahr]]</f>
        <v>3643.884</v>
      </c>
      <c r="Q43" s="109">
        <f>IFERROR(Tabelle13[[#This Row],[Reinigungs-
fläche
(m²/Jahr)]]/Tabelle13[[#This Row],[Richtwert
(m²/h)]],0)</f>
        <v>0</v>
      </c>
      <c r="R43" s="118">
        <f>IFERROR(Tabelle13[[#This Row],[Reinigungs-
zeit
(h/Jahr)]]*Tabelle13[[#This Row],[Stunden-verr.-satz
(€)]],0)</f>
        <v>0</v>
      </c>
    </row>
    <row r="44" spans="1:18" ht="31.5" x14ac:dyDescent="0.25">
      <c r="A44" s="114">
        <v>38</v>
      </c>
      <c r="B44" s="115" t="s">
        <v>194</v>
      </c>
      <c r="C44" s="116" t="s">
        <v>195</v>
      </c>
      <c r="D44" s="106" t="s">
        <v>178</v>
      </c>
      <c r="E44" s="138" t="s">
        <v>283</v>
      </c>
      <c r="F44" s="138" t="s">
        <v>284</v>
      </c>
      <c r="G44" s="138" t="s">
        <v>285</v>
      </c>
      <c r="H44" s="138" t="s">
        <v>331</v>
      </c>
      <c r="I44" s="138">
        <v>24.86</v>
      </c>
      <c r="J44" s="138"/>
      <c r="K44" s="117" t="s">
        <v>677</v>
      </c>
      <c r="L44" s="107" t="s">
        <v>186</v>
      </c>
      <c r="M44" s="138">
        <v>152.4</v>
      </c>
      <c r="N44" s="93" t="e">
        <f>'STVS Unterhaltsreinigung'!$F$66</f>
        <v>#DIV/0!</v>
      </c>
      <c r="O44" s="108"/>
      <c r="P44" s="109">
        <f>Tabelle13[[#This Row],[Boden-
fläche
(m²)]]*Tabelle13[[#This Row],[Reinigungs-
tage/Jahr]]</f>
        <v>3788.6640000000002</v>
      </c>
      <c r="Q44" s="109">
        <f>IFERROR(Tabelle13[[#This Row],[Reinigungs-
fläche
(m²/Jahr)]]/Tabelle13[[#This Row],[Richtwert
(m²/h)]],0)</f>
        <v>0</v>
      </c>
      <c r="R44" s="118">
        <f>IFERROR(Tabelle13[[#This Row],[Reinigungs-
zeit
(h/Jahr)]]*Tabelle13[[#This Row],[Stunden-verr.-satz
(€)]],0)</f>
        <v>0</v>
      </c>
    </row>
    <row r="45" spans="1:18" ht="31.5" x14ac:dyDescent="0.25">
      <c r="A45" s="114">
        <v>39</v>
      </c>
      <c r="B45" s="115" t="s">
        <v>194</v>
      </c>
      <c r="C45" s="116" t="s">
        <v>195</v>
      </c>
      <c r="D45" s="106" t="s">
        <v>178</v>
      </c>
      <c r="E45" s="138" t="s">
        <v>286</v>
      </c>
      <c r="F45" s="138" t="s">
        <v>287</v>
      </c>
      <c r="G45" s="138" t="s">
        <v>288</v>
      </c>
      <c r="H45" s="138" t="s">
        <v>331</v>
      </c>
      <c r="I45" s="138">
        <v>10.89</v>
      </c>
      <c r="J45" s="138"/>
      <c r="K45" s="117" t="s">
        <v>139</v>
      </c>
      <c r="L45" s="107" t="s">
        <v>676</v>
      </c>
      <c r="M45" s="138">
        <v>101.6</v>
      </c>
      <c r="N45" s="93" t="e">
        <f>'STVS Unterhaltsreinigung'!$F$66</f>
        <v>#DIV/0!</v>
      </c>
      <c r="O45" s="108"/>
      <c r="P45" s="109">
        <f>Tabelle13[[#This Row],[Boden-
fläche
(m²)]]*Tabelle13[[#This Row],[Reinigungs-
tage/Jahr]]</f>
        <v>1106.424</v>
      </c>
      <c r="Q45" s="109">
        <f>IFERROR(Tabelle13[[#This Row],[Reinigungs-
fläche
(m²/Jahr)]]/Tabelle13[[#This Row],[Richtwert
(m²/h)]],0)</f>
        <v>0</v>
      </c>
      <c r="R45" s="118">
        <f>IFERROR(Tabelle13[[#This Row],[Reinigungs-
zeit
(h/Jahr)]]*Tabelle13[[#This Row],[Stunden-verr.-satz
(€)]],0)</f>
        <v>0</v>
      </c>
    </row>
    <row r="46" spans="1:18" ht="31.5" x14ac:dyDescent="0.25">
      <c r="A46" s="114">
        <v>40</v>
      </c>
      <c r="B46" s="115" t="s">
        <v>194</v>
      </c>
      <c r="C46" s="116" t="s">
        <v>195</v>
      </c>
      <c r="D46" s="106" t="s">
        <v>178</v>
      </c>
      <c r="E46" s="138" t="s">
        <v>289</v>
      </c>
      <c r="F46" s="138" t="s">
        <v>290</v>
      </c>
      <c r="G46" s="138" t="s">
        <v>291</v>
      </c>
      <c r="H46" s="138" t="s">
        <v>332</v>
      </c>
      <c r="I46" s="138">
        <v>48.29</v>
      </c>
      <c r="J46" s="138"/>
      <c r="K46" s="117" t="s">
        <v>148</v>
      </c>
      <c r="L46" s="107" t="s">
        <v>674</v>
      </c>
      <c r="M46" s="138">
        <v>50.8</v>
      </c>
      <c r="N46" s="93" t="e">
        <f>'STVS Unterhaltsreinigung'!$F$66</f>
        <v>#DIV/0!</v>
      </c>
      <c r="O46" s="108"/>
      <c r="P46" s="109">
        <f>Tabelle13[[#This Row],[Boden-
fläche
(m²)]]*Tabelle13[[#This Row],[Reinigungs-
tage/Jahr]]</f>
        <v>2453.1319999999996</v>
      </c>
      <c r="Q46" s="109">
        <f>IFERROR(Tabelle13[[#This Row],[Reinigungs-
fläche
(m²/Jahr)]]/Tabelle13[[#This Row],[Richtwert
(m²/h)]],0)</f>
        <v>0</v>
      </c>
      <c r="R46" s="118">
        <f>IFERROR(Tabelle13[[#This Row],[Reinigungs-
zeit
(h/Jahr)]]*Tabelle13[[#This Row],[Stunden-verr.-satz
(€)]],0)</f>
        <v>0</v>
      </c>
    </row>
    <row r="47" spans="1:18" ht="31.5" x14ac:dyDescent="0.25">
      <c r="A47" s="114">
        <v>41</v>
      </c>
      <c r="B47" s="115" t="s">
        <v>194</v>
      </c>
      <c r="C47" s="116" t="s">
        <v>195</v>
      </c>
      <c r="D47" s="106" t="s">
        <v>178</v>
      </c>
      <c r="E47" s="138" t="s">
        <v>292</v>
      </c>
      <c r="F47" s="138" t="s">
        <v>293</v>
      </c>
      <c r="G47" s="138" t="s">
        <v>294</v>
      </c>
      <c r="H47" s="138" t="s">
        <v>332</v>
      </c>
      <c r="I47" s="138">
        <v>17.850000000000001</v>
      </c>
      <c r="J47" s="138"/>
      <c r="K47" s="117" t="s">
        <v>148</v>
      </c>
      <c r="L47" s="107" t="s">
        <v>674</v>
      </c>
      <c r="M47" s="138">
        <v>50.8</v>
      </c>
      <c r="N47" s="93" t="e">
        <f>'STVS Unterhaltsreinigung'!$F$66</f>
        <v>#DIV/0!</v>
      </c>
      <c r="O47" s="108"/>
      <c r="P47" s="109">
        <f>Tabelle13[[#This Row],[Boden-
fläche
(m²)]]*Tabelle13[[#This Row],[Reinigungs-
tage/Jahr]]</f>
        <v>906.78</v>
      </c>
      <c r="Q47" s="109">
        <f>IFERROR(Tabelle13[[#This Row],[Reinigungs-
fläche
(m²/Jahr)]]/Tabelle13[[#This Row],[Richtwert
(m²/h)]],0)</f>
        <v>0</v>
      </c>
      <c r="R47" s="118">
        <f>IFERROR(Tabelle13[[#This Row],[Reinigungs-
zeit
(h/Jahr)]]*Tabelle13[[#This Row],[Stunden-verr.-satz
(€)]],0)</f>
        <v>0</v>
      </c>
    </row>
    <row r="48" spans="1:18" ht="31.5" x14ac:dyDescent="0.25">
      <c r="A48" s="114">
        <v>42</v>
      </c>
      <c r="B48" s="115" t="s">
        <v>194</v>
      </c>
      <c r="C48" s="116" t="s">
        <v>195</v>
      </c>
      <c r="D48" s="106" t="s">
        <v>178</v>
      </c>
      <c r="E48" s="138" t="s">
        <v>295</v>
      </c>
      <c r="F48" s="138" t="s">
        <v>296</v>
      </c>
      <c r="G48" s="138" t="s">
        <v>297</v>
      </c>
      <c r="H48" s="138" t="s">
        <v>332</v>
      </c>
      <c r="I48" s="138">
        <v>17.850000000000001</v>
      </c>
      <c r="J48" s="138"/>
      <c r="K48" s="117" t="s">
        <v>148</v>
      </c>
      <c r="L48" s="107" t="s">
        <v>674</v>
      </c>
      <c r="M48" s="138">
        <v>50.8</v>
      </c>
      <c r="N48" s="93" t="e">
        <f>'STVS Unterhaltsreinigung'!$F$66</f>
        <v>#DIV/0!</v>
      </c>
      <c r="O48" s="108"/>
      <c r="P48" s="109">
        <f>Tabelle13[[#This Row],[Boden-
fläche
(m²)]]*Tabelle13[[#This Row],[Reinigungs-
tage/Jahr]]</f>
        <v>906.78</v>
      </c>
      <c r="Q48" s="109">
        <f>IFERROR(Tabelle13[[#This Row],[Reinigungs-
fläche
(m²/Jahr)]]/Tabelle13[[#This Row],[Richtwert
(m²/h)]],0)</f>
        <v>0</v>
      </c>
      <c r="R48" s="118">
        <f>IFERROR(Tabelle13[[#This Row],[Reinigungs-
zeit
(h/Jahr)]]*Tabelle13[[#This Row],[Stunden-verr.-satz
(€)]],0)</f>
        <v>0</v>
      </c>
    </row>
    <row r="49" spans="1:18" ht="31.5" x14ac:dyDescent="0.25">
      <c r="A49" s="114">
        <v>43</v>
      </c>
      <c r="B49" s="115" t="s">
        <v>194</v>
      </c>
      <c r="C49" s="116" t="s">
        <v>195</v>
      </c>
      <c r="D49" s="106" t="s">
        <v>178</v>
      </c>
      <c r="E49" s="138" t="s">
        <v>298</v>
      </c>
      <c r="F49" s="138" t="s">
        <v>299</v>
      </c>
      <c r="G49" s="138" t="s">
        <v>297</v>
      </c>
      <c r="H49" s="138" t="s">
        <v>332</v>
      </c>
      <c r="I49" s="138">
        <v>18.16</v>
      </c>
      <c r="J49" s="138"/>
      <c r="K49" s="117" t="s">
        <v>148</v>
      </c>
      <c r="L49" s="107" t="s">
        <v>674</v>
      </c>
      <c r="M49" s="138">
        <v>50.8</v>
      </c>
      <c r="N49" s="93" t="e">
        <f>'STVS Unterhaltsreinigung'!$F$66</f>
        <v>#DIV/0!</v>
      </c>
      <c r="O49" s="108"/>
      <c r="P49" s="109">
        <f>Tabelle13[[#This Row],[Boden-
fläche
(m²)]]*Tabelle13[[#This Row],[Reinigungs-
tage/Jahr]]</f>
        <v>922.52799999999991</v>
      </c>
      <c r="Q49" s="109">
        <f>IFERROR(Tabelle13[[#This Row],[Reinigungs-
fläche
(m²/Jahr)]]/Tabelle13[[#This Row],[Richtwert
(m²/h)]],0)</f>
        <v>0</v>
      </c>
      <c r="R49" s="118">
        <f>IFERROR(Tabelle13[[#This Row],[Reinigungs-
zeit
(h/Jahr)]]*Tabelle13[[#This Row],[Stunden-verr.-satz
(€)]],0)</f>
        <v>0</v>
      </c>
    </row>
    <row r="50" spans="1:18" ht="31.5" x14ac:dyDescent="0.25">
      <c r="A50" s="114">
        <v>44</v>
      </c>
      <c r="B50" s="115" t="s">
        <v>194</v>
      </c>
      <c r="C50" s="116" t="s">
        <v>195</v>
      </c>
      <c r="D50" s="106" t="s">
        <v>178</v>
      </c>
      <c r="E50" s="138" t="s">
        <v>300</v>
      </c>
      <c r="F50" s="138" t="s">
        <v>301</v>
      </c>
      <c r="G50" s="138" t="s">
        <v>302</v>
      </c>
      <c r="H50" s="138" t="s">
        <v>332</v>
      </c>
      <c r="I50" s="138">
        <v>17.899999999999999</v>
      </c>
      <c r="J50" s="138"/>
      <c r="K50" s="117" t="s">
        <v>148</v>
      </c>
      <c r="L50" s="107" t="s">
        <v>674</v>
      </c>
      <c r="M50" s="138">
        <v>50.8</v>
      </c>
      <c r="N50" s="93" t="e">
        <f>'STVS Unterhaltsreinigung'!$F$66</f>
        <v>#DIV/0!</v>
      </c>
      <c r="O50" s="108"/>
      <c r="P50" s="109">
        <f>Tabelle13[[#This Row],[Boden-
fläche
(m²)]]*Tabelle13[[#This Row],[Reinigungs-
tage/Jahr]]</f>
        <v>909.31999999999982</v>
      </c>
      <c r="Q50" s="109">
        <f>IFERROR(Tabelle13[[#This Row],[Reinigungs-
fläche
(m²/Jahr)]]/Tabelle13[[#This Row],[Richtwert
(m²/h)]],0)</f>
        <v>0</v>
      </c>
      <c r="R50" s="118">
        <f>IFERROR(Tabelle13[[#This Row],[Reinigungs-
zeit
(h/Jahr)]]*Tabelle13[[#This Row],[Stunden-verr.-satz
(€)]],0)</f>
        <v>0</v>
      </c>
    </row>
    <row r="51" spans="1:18" ht="31.5" x14ac:dyDescent="0.25">
      <c r="A51" s="114">
        <v>45</v>
      </c>
      <c r="B51" s="115" t="s">
        <v>194</v>
      </c>
      <c r="C51" s="116" t="s">
        <v>195</v>
      </c>
      <c r="D51" s="106" t="s">
        <v>178</v>
      </c>
      <c r="E51" s="138" t="s">
        <v>303</v>
      </c>
      <c r="F51" s="138" t="s">
        <v>304</v>
      </c>
      <c r="G51" s="138" t="s">
        <v>305</v>
      </c>
      <c r="H51" s="138" t="s">
        <v>332</v>
      </c>
      <c r="I51" s="138">
        <v>18.16</v>
      </c>
      <c r="J51" s="138"/>
      <c r="K51" s="117" t="s">
        <v>148</v>
      </c>
      <c r="L51" s="107" t="s">
        <v>674</v>
      </c>
      <c r="M51" s="138">
        <v>50.8</v>
      </c>
      <c r="N51" s="93" t="e">
        <f>'STVS Unterhaltsreinigung'!$F$66</f>
        <v>#DIV/0!</v>
      </c>
      <c r="O51" s="108"/>
      <c r="P51" s="109">
        <f>Tabelle13[[#This Row],[Boden-
fläche
(m²)]]*Tabelle13[[#This Row],[Reinigungs-
tage/Jahr]]</f>
        <v>922.52799999999991</v>
      </c>
      <c r="Q51" s="109">
        <f>IFERROR(Tabelle13[[#This Row],[Reinigungs-
fläche
(m²/Jahr)]]/Tabelle13[[#This Row],[Richtwert
(m²/h)]],0)</f>
        <v>0</v>
      </c>
      <c r="R51" s="118">
        <f>IFERROR(Tabelle13[[#This Row],[Reinigungs-
zeit
(h/Jahr)]]*Tabelle13[[#This Row],[Stunden-verr.-satz
(€)]],0)</f>
        <v>0</v>
      </c>
    </row>
    <row r="52" spans="1:18" ht="31.5" x14ac:dyDescent="0.25">
      <c r="A52" s="114">
        <v>46</v>
      </c>
      <c r="B52" s="115" t="s">
        <v>194</v>
      </c>
      <c r="C52" s="116" t="s">
        <v>195</v>
      </c>
      <c r="D52" s="106" t="s">
        <v>178</v>
      </c>
      <c r="E52" s="138" t="s">
        <v>306</v>
      </c>
      <c r="F52" s="138" t="s">
        <v>307</v>
      </c>
      <c r="G52" s="138" t="s">
        <v>308</v>
      </c>
      <c r="H52" s="138" t="s">
        <v>332</v>
      </c>
      <c r="I52" s="138">
        <v>17.45</v>
      </c>
      <c r="J52" s="138"/>
      <c r="K52" s="117" t="s">
        <v>148</v>
      </c>
      <c r="L52" s="107" t="s">
        <v>674</v>
      </c>
      <c r="M52" s="138">
        <v>50.8</v>
      </c>
      <c r="N52" s="93" t="e">
        <f>'STVS Unterhaltsreinigung'!$F$66</f>
        <v>#DIV/0!</v>
      </c>
      <c r="O52" s="108"/>
      <c r="P52" s="109">
        <f>Tabelle13[[#This Row],[Boden-
fläche
(m²)]]*Tabelle13[[#This Row],[Reinigungs-
tage/Jahr]]</f>
        <v>886.45999999999992</v>
      </c>
      <c r="Q52" s="109">
        <f>IFERROR(Tabelle13[[#This Row],[Reinigungs-
fläche
(m²/Jahr)]]/Tabelle13[[#This Row],[Richtwert
(m²/h)]],0)</f>
        <v>0</v>
      </c>
      <c r="R52" s="118">
        <f>IFERROR(Tabelle13[[#This Row],[Reinigungs-
zeit
(h/Jahr)]]*Tabelle13[[#This Row],[Stunden-verr.-satz
(€)]],0)</f>
        <v>0</v>
      </c>
    </row>
    <row r="53" spans="1:18" ht="31.5" x14ac:dyDescent="0.25">
      <c r="A53" s="114">
        <v>47</v>
      </c>
      <c r="B53" s="115" t="s">
        <v>194</v>
      </c>
      <c r="C53" s="116" t="s">
        <v>195</v>
      </c>
      <c r="D53" s="106" t="s">
        <v>178</v>
      </c>
      <c r="E53" s="138" t="s">
        <v>309</v>
      </c>
      <c r="F53" s="138" t="s">
        <v>310</v>
      </c>
      <c r="G53" s="138" t="s">
        <v>311</v>
      </c>
      <c r="H53" s="138" t="s">
        <v>332</v>
      </c>
      <c r="I53" s="138">
        <v>17.45</v>
      </c>
      <c r="J53" s="138"/>
      <c r="K53" s="117" t="s">
        <v>148</v>
      </c>
      <c r="L53" s="107" t="s">
        <v>674</v>
      </c>
      <c r="M53" s="138">
        <v>50.8</v>
      </c>
      <c r="N53" s="93" t="e">
        <f>'STVS Unterhaltsreinigung'!$F$66</f>
        <v>#DIV/0!</v>
      </c>
      <c r="O53" s="108"/>
      <c r="P53" s="109">
        <f>Tabelle13[[#This Row],[Boden-
fläche
(m²)]]*Tabelle13[[#This Row],[Reinigungs-
tage/Jahr]]</f>
        <v>886.45999999999992</v>
      </c>
      <c r="Q53" s="109">
        <f>IFERROR(Tabelle13[[#This Row],[Reinigungs-
fläche
(m²/Jahr)]]/Tabelle13[[#This Row],[Richtwert
(m²/h)]],0)</f>
        <v>0</v>
      </c>
      <c r="R53" s="118">
        <f>IFERROR(Tabelle13[[#This Row],[Reinigungs-
zeit
(h/Jahr)]]*Tabelle13[[#This Row],[Stunden-verr.-satz
(€)]],0)</f>
        <v>0</v>
      </c>
    </row>
    <row r="54" spans="1:18" ht="31.5" x14ac:dyDescent="0.25">
      <c r="A54" s="114">
        <v>48</v>
      </c>
      <c r="B54" s="115" t="s">
        <v>194</v>
      </c>
      <c r="C54" s="116" t="s">
        <v>195</v>
      </c>
      <c r="D54" s="106" t="s">
        <v>178</v>
      </c>
      <c r="E54" s="138" t="s">
        <v>312</v>
      </c>
      <c r="F54" s="138" t="s">
        <v>313</v>
      </c>
      <c r="G54" s="138" t="s">
        <v>311</v>
      </c>
      <c r="H54" s="138" t="s">
        <v>332</v>
      </c>
      <c r="I54" s="138">
        <v>18.16</v>
      </c>
      <c r="J54" s="138"/>
      <c r="K54" s="117" t="s">
        <v>148</v>
      </c>
      <c r="L54" s="107" t="s">
        <v>674</v>
      </c>
      <c r="M54" s="138">
        <v>50.8</v>
      </c>
      <c r="N54" s="93" t="e">
        <f>'STVS Unterhaltsreinigung'!$F$66</f>
        <v>#DIV/0!</v>
      </c>
      <c r="O54" s="108"/>
      <c r="P54" s="109">
        <f>Tabelle13[[#This Row],[Boden-
fläche
(m²)]]*Tabelle13[[#This Row],[Reinigungs-
tage/Jahr]]</f>
        <v>922.52799999999991</v>
      </c>
      <c r="Q54" s="109">
        <f>IFERROR(Tabelle13[[#This Row],[Reinigungs-
fläche
(m²/Jahr)]]/Tabelle13[[#This Row],[Richtwert
(m²/h)]],0)</f>
        <v>0</v>
      </c>
      <c r="R54" s="118">
        <f>IFERROR(Tabelle13[[#This Row],[Reinigungs-
zeit
(h/Jahr)]]*Tabelle13[[#This Row],[Stunden-verr.-satz
(€)]],0)</f>
        <v>0</v>
      </c>
    </row>
    <row r="55" spans="1:18" ht="31.5" x14ac:dyDescent="0.25">
      <c r="A55" s="114">
        <v>49</v>
      </c>
      <c r="B55" s="115" t="s">
        <v>194</v>
      </c>
      <c r="C55" s="116" t="s">
        <v>195</v>
      </c>
      <c r="D55" s="106" t="s">
        <v>178</v>
      </c>
      <c r="E55" s="138" t="s">
        <v>314</v>
      </c>
      <c r="F55" s="138" t="s">
        <v>315</v>
      </c>
      <c r="G55" s="138" t="s">
        <v>311</v>
      </c>
      <c r="H55" s="138" t="s">
        <v>332</v>
      </c>
      <c r="I55" s="138">
        <v>18.22</v>
      </c>
      <c r="J55" s="138"/>
      <c r="K55" s="117" t="s">
        <v>148</v>
      </c>
      <c r="L55" s="107" t="s">
        <v>674</v>
      </c>
      <c r="M55" s="138">
        <v>50.8</v>
      </c>
      <c r="N55" s="93" t="e">
        <f>'STVS Unterhaltsreinigung'!$F$66</f>
        <v>#DIV/0!</v>
      </c>
      <c r="O55" s="108"/>
      <c r="P55" s="109">
        <f>Tabelle13[[#This Row],[Boden-
fläche
(m²)]]*Tabelle13[[#This Row],[Reinigungs-
tage/Jahr]]</f>
        <v>925.57599999999991</v>
      </c>
      <c r="Q55" s="109">
        <f>IFERROR(Tabelle13[[#This Row],[Reinigungs-
fläche
(m²/Jahr)]]/Tabelle13[[#This Row],[Richtwert
(m²/h)]],0)</f>
        <v>0</v>
      </c>
      <c r="R55" s="118">
        <f>IFERROR(Tabelle13[[#This Row],[Reinigungs-
zeit
(h/Jahr)]]*Tabelle13[[#This Row],[Stunden-verr.-satz
(€)]],0)</f>
        <v>0</v>
      </c>
    </row>
    <row r="56" spans="1:18" ht="31.5" x14ac:dyDescent="0.25">
      <c r="A56" s="114">
        <v>50</v>
      </c>
      <c r="B56" s="115" t="s">
        <v>194</v>
      </c>
      <c r="C56" s="116" t="s">
        <v>195</v>
      </c>
      <c r="D56" s="106" t="s">
        <v>178</v>
      </c>
      <c r="E56" s="138" t="s">
        <v>316</v>
      </c>
      <c r="F56" s="138" t="s">
        <v>317</v>
      </c>
      <c r="G56" s="138" t="s">
        <v>311</v>
      </c>
      <c r="H56" s="138" t="s">
        <v>332</v>
      </c>
      <c r="I56" s="138">
        <v>18.16</v>
      </c>
      <c r="J56" s="139"/>
      <c r="K56" s="117" t="s">
        <v>148</v>
      </c>
      <c r="L56" s="107" t="s">
        <v>674</v>
      </c>
      <c r="M56" s="138">
        <v>50.8</v>
      </c>
      <c r="N56" s="93" t="e">
        <f>'STVS Unterhaltsreinigung'!$F$66</f>
        <v>#DIV/0!</v>
      </c>
      <c r="O56" s="108"/>
      <c r="P56" s="109">
        <f>Tabelle13[[#This Row],[Boden-
fläche
(m²)]]*Tabelle13[[#This Row],[Reinigungs-
tage/Jahr]]</f>
        <v>922.52799999999991</v>
      </c>
      <c r="Q56" s="109">
        <f>IFERROR(Tabelle13[[#This Row],[Reinigungs-
fläche
(m²/Jahr)]]/Tabelle13[[#This Row],[Richtwert
(m²/h)]],0)</f>
        <v>0</v>
      </c>
      <c r="R56" s="118">
        <f>IFERROR(Tabelle13[[#This Row],[Reinigungs-
zeit
(h/Jahr)]]*Tabelle13[[#This Row],[Stunden-verr.-satz
(€)]],0)</f>
        <v>0</v>
      </c>
    </row>
    <row r="57" spans="1:18" ht="31.5" x14ac:dyDescent="0.25">
      <c r="A57" s="114">
        <v>51</v>
      </c>
      <c r="B57" s="115" t="s">
        <v>194</v>
      </c>
      <c r="C57" s="116" t="s">
        <v>195</v>
      </c>
      <c r="D57" s="106" t="s">
        <v>178</v>
      </c>
      <c r="E57" s="138" t="s">
        <v>318</v>
      </c>
      <c r="F57" s="138" t="s">
        <v>319</v>
      </c>
      <c r="G57" s="138" t="s">
        <v>294</v>
      </c>
      <c r="H57" s="138" t="s">
        <v>332</v>
      </c>
      <c r="I57" s="138">
        <v>33.96</v>
      </c>
      <c r="J57" s="139"/>
      <c r="K57" s="117" t="s">
        <v>148</v>
      </c>
      <c r="L57" s="107" t="s">
        <v>674</v>
      </c>
      <c r="M57" s="138">
        <v>50.8</v>
      </c>
      <c r="N57" s="93" t="e">
        <f>'STVS Unterhaltsreinigung'!$F$66</f>
        <v>#DIV/0!</v>
      </c>
      <c r="O57" s="108"/>
      <c r="P57" s="109">
        <f>Tabelle13[[#This Row],[Boden-
fläche
(m²)]]*Tabelle13[[#This Row],[Reinigungs-
tage/Jahr]]</f>
        <v>1725.1679999999999</v>
      </c>
      <c r="Q57" s="109">
        <f>IFERROR(Tabelle13[[#This Row],[Reinigungs-
fläche
(m²/Jahr)]]/Tabelle13[[#This Row],[Richtwert
(m²/h)]],0)</f>
        <v>0</v>
      </c>
      <c r="R57" s="118">
        <f>IFERROR(Tabelle13[[#This Row],[Reinigungs-
zeit
(h/Jahr)]]*Tabelle13[[#This Row],[Stunden-verr.-satz
(€)]],0)</f>
        <v>0</v>
      </c>
    </row>
    <row r="58" spans="1:18" ht="31.5" x14ac:dyDescent="0.25">
      <c r="A58" s="114">
        <v>52</v>
      </c>
      <c r="B58" s="115" t="s">
        <v>194</v>
      </c>
      <c r="C58" s="116" t="s">
        <v>195</v>
      </c>
      <c r="D58" s="106" t="s">
        <v>178</v>
      </c>
      <c r="E58" s="138" t="s">
        <v>320</v>
      </c>
      <c r="F58" s="138" t="s">
        <v>321</v>
      </c>
      <c r="G58" s="138" t="s">
        <v>190</v>
      </c>
      <c r="H58" s="138" t="s">
        <v>333</v>
      </c>
      <c r="I58" s="138">
        <v>5.32</v>
      </c>
      <c r="J58" s="139"/>
      <c r="K58" s="117" t="s">
        <v>148</v>
      </c>
      <c r="L58" s="107" t="s">
        <v>674</v>
      </c>
      <c r="M58" s="138">
        <v>50.8</v>
      </c>
      <c r="N58" s="93" t="e">
        <f>'STVS Unterhaltsreinigung'!$F$66</f>
        <v>#DIV/0!</v>
      </c>
      <c r="O58" s="108"/>
      <c r="P58" s="109">
        <f>Tabelle13[[#This Row],[Boden-
fläche
(m²)]]*Tabelle13[[#This Row],[Reinigungs-
tage/Jahr]]</f>
        <v>270.25599999999997</v>
      </c>
      <c r="Q58" s="109">
        <f>IFERROR(Tabelle13[[#This Row],[Reinigungs-
fläche
(m²/Jahr)]]/Tabelle13[[#This Row],[Richtwert
(m²/h)]],0)</f>
        <v>0</v>
      </c>
      <c r="R58" s="118">
        <f>IFERROR(Tabelle13[[#This Row],[Reinigungs-
zeit
(h/Jahr)]]*Tabelle13[[#This Row],[Stunden-verr.-satz
(€)]],0)</f>
        <v>0</v>
      </c>
    </row>
    <row r="59" spans="1:18" ht="31.5" x14ac:dyDescent="0.25">
      <c r="A59" s="114">
        <v>53</v>
      </c>
      <c r="B59" s="115" t="s">
        <v>194</v>
      </c>
      <c r="C59" s="116" t="s">
        <v>195</v>
      </c>
      <c r="D59" s="106" t="s">
        <v>511</v>
      </c>
      <c r="E59" s="138"/>
      <c r="F59" s="138" t="s">
        <v>334</v>
      </c>
      <c r="G59" s="138" t="s">
        <v>335</v>
      </c>
      <c r="H59" s="138" t="s">
        <v>506</v>
      </c>
      <c r="I59" s="138">
        <v>55.08</v>
      </c>
      <c r="J59" s="139"/>
      <c r="K59" s="117" t="s">
        <v>138</v>
      </c>
      <c r="L59" s="107" t="s">
        <v>674</v>
      </c>
      <c r="M59" s="138">
        <v>50.8</v>
      </c>
      <c r="N59" s="93" t="e">
        <f>'STVS Unterhaltsreinigung'!$F$66</f>
        <v>#DIV/0!</v>
      </c>
      <c r="O59" s="108"/>
      <c r="P59" s="109">
        <f>Tabelle13[[#This Row],[Boden-
fläche
(m²)]]*Tabelle13[[#This Row],[Reinigungs-
tage/Jahr]]</f>
        <v>2798.0639999999999</v>
      </c>
      <c r="Q59" s="109">
        <f>IFERROR(Tabelle13[[#This Row],[Reinigungs-
fläche
(m²/Jahr)]]/Tabelle13[[#This Row],[Richtwert
(m²/h)]],0)</f>
        <v>0</v>
      </c>
      <c r="R59" s="118">
        <f>IFERROR(Tabelle13[[#This Row],[Reinigungs-
zeit
(h/Jahr)]]*Tabelle13[[#This Row],[Stunden-verr.-satz
(€)]],0)</f>
        <v>0</v>
      </c>
    </row>
    <row r="60" spans="1:18" ht="31.5" x14ac:dyDescent="0.25">
      <c r="A60" s="114">
        <v>54</v>
      </c>
      <c r="B60" s="115" t="s">
        <v>194</v>
      </c>
      <c r="C60" s="116" t="s">
        <v>195</v>
      </c>
      <c r="D60" s="106" t="s">
        <v>511</v>
      </c>
      <c r="E60" s="138"/>
      <c r="F60" s="138" t="s">
        <v>334</v>
      </c>
      <c r="G60" s="138" t="s">
        <v>336</v>
      </c>
      <c r="H60" s="138" t="s">
        <v>506</v>
      </c>
      <c r="I60" s="138">
        <v>96.99</v>
      </c>
      <c r="J60" s="139"/>
      <c r="K60" s="117" t="s">
        <v>138</v>
      </c>
      <c r="L60" s="107" t="s">
        <v>674</v>
      </c>
      <c r="M60" s="138">
        <v>50.8</v>
      </c>
      <c r="N60" s="93" t="e">
        <f>'STVS Unterhaltsreinigung'!$F$66</f>
        <v>#DIV/0!</v>
      </c>
      <c r="O60" s="108"/>
      <c r="P60" s="109">
        <f>Tabelle13[[#This Row],[Boden-
fläche
(m²)]]*Tabelle13[[#This Row],[Reinigungs-
tage/Jahr]]</f>
        <v>4927.0919999999996</v>
      </c>
      <c r="Q60" s="109">
        <f>IFERROR(Tabelle13[[#This Row],[Reinigungs-
fläche
(m²/Jahr)]]/Tabelle13[[#This Row],[Richtwert
(m²/h)]],0)</f>
        <v>0</v>
      </c>
      <c r="R60" s="118">
        <f>IFERROR(Tabelle13[[#This Row],[Reinigungs-
zeit
(h/Jahr)]]*Tabelle13[[#This Row],[Stunden-verr.-satz
(€)]],0)</f>
        <v>0</v>
      </c>
    </row>
    <row r="61" spans="1:18" ht="31.5" x14ac:dyDescent="0.25">
      <c r="A61" s="114">
        <v>55</v>
      </c>
      <c r="B61" s="115" t="s">
        <v>194</v>
      </c>
      <c r="C61" s="116" t="s">
        <v>195</v>
      </c>
      <c r="D61" s="106" t="s">
        <v>511</v>
      </c>
      <c r="E61" s="138" t="s">
        <v>337</v>
      </c>
      <c r="F61" s="138" t="s">
        <v>338</v>
      </c>
      <c r="G61" s="138" t="s">
        <v>180</v>
      </c>
      <c r="H61" s="138" t="s">
        <v>507</v>
      </c>
      <c r="I61" s="138">
        <v>11.28</v>
      </c>
      <c r="J61" s="139"/>
      <c r="K61" s="117" t="s">
        <v>136</v>
      </c>
      <c r="L61" s="107" t="s">
        <v>187</v>
      </c>
      <c r="M61" s="138">
        <v>254</v>
      </c>
      <c r="N61" s="93" t="e">
        <f>'STVS Unterhaltsreinigung'!$F$66</f>
        <v>#DIV/0!</v>
      </c>
      <c r="O61" s="108"/>
      <c r="P61" s="109">
        <f>Tabelle13[[#This Row],[Boden-
fläche
(m²)]]*Tabelle13[[#This Row],[Reinigungs-
tage/Jahr]]</f>
        <v>2865.12</v>
      </c>
      <c r="Q61" s="109">
        <f>IFERROR(Tabelle13[[#This Row],[Reinigungs-
fläche
(m²/Jahr)]]/Tabelle13[[#This Row],[Richtwert
(m²/h)]],0)</f>
        <v>0</v>
      </c>
      <c r="R61" s="118">
        <f>IFERROR(Tabelle13[[#This Row],[Reinigungs-
zeit
(h/Jahr)]]*Tabelle13[[#This Row],[Stunden-verr.-satz
(€)]],0)</f>
        <v>0</v>
      </c>
    </row>
    <row r="62" spans="1:18" ht="31.5" x14ac:dyDescent="0.25">
      <c r="A62" s="114">
        <v>56</v>
      </c>
      <c r="B62" s="115" t="s">
        <v>194</v>
      </c>
      <c r="C62" s="116" t="s">
        <v>195</v>
      </c>
      <c r="D62" s="106" t="s">
        <v>511</v>
      </c>
      <c r="E62" s="138" t="s">
        <v>339</v>
      </c>
      <c r="F62" s="138" t="s">
        <v>340</v>
      </c>
      <c r="G62" s="138" t="s">
        <v>179</v>
      </c>
      <c r="H62" s="138" t="s">
        <v>507</v>
      </c>
      <c r="I62" s="138">
        <v>8.73</v>
      </c>
      <c r="J62" s="139"/>
      <c r="K62" s="117" t="s">
        <v>136</v>
      </c>
      <c r="L62" s="107" t="s">
        <v>187</v>
      </c>
      <c r="M62" s="138">
        <v>254</v>
      </c>
      <c r="N62" s="93" t="e">
        <f>'STVS Unterhaltsreinigung'!$F$66</f>
        <v>#DIV/0!</v>
      </c>
      <c r="O62" s="108"/>
      <c r="P62" s="109">
        <f>Tabelle13[[#This Row],[Boden-
fläche
(m²)]]*Tabelle13[[#This Row],[Reinigungs-
tage/Jahr]]</f>
        <v>2217.42</v>
      </c>
      <c r="Q62" s="109">
        <f>IFERROR(Tabelle13[[#This Row],[Reinigungs-
fläche
(m²/Jahr)]]/Tabelle13[[#This Row],[Richtwert
(m²/h)]],0)</f>
        <v>0</v>
      </c>
      <c r="R62" s="118">
        <f>IFERROR(Tabelle13[[#This Row],[Reinigungs-
zeit
(h/Jahr)]]*Tabelle13[[#This Row],[Stunden-verr.-satz
(€)]],0)</f>
        <v>0</v>
      </c>
    </row>
    <row r="63" spans="1:18" ht="31.5" x14ac:dyDescent="0.25">
      <c r="A63" s="114">
        <v>57</v>
      </c>
      <c r="B63" s="115" t="s">
        <v>194</v>
      </c>
      <c r="C63" s="116" t="s">
        <v>195</v>
      </c>
      <c r="D63" s="106" t="s">
        <v>511</v>
      </c>
      <c r="E63" s="138" t="s">
        <v>341</v>
      </c>
      <c r="F63" s="138" t="s">
        <v>342</v>
      </c>
      <c r="G63" s="138" t="s">
        <v>343</v>
      </c>
      <c r="H63" s="138" t="s">
        <v>507</v>
      </c>
      <c r="I63" s="138">
        <v>9.86</v>
      </c>
      <c r="J63" s="139"/>
      <c r="K63" s="117" t="s">
        <v>137</v>
      </c>
      <c r="L63" s="107" t="s">
        <v>183</v>
      </c>
      <c r="M63" s="139">
        <v>0</v>
      </c>
      <c r="N63" s="93" t="e">
        <f>'STVS Unterhaltsreinigung'!$F$66</f>
        <v>#DIV/0!</v>
      </c>
      <c r="O63" s="108"/>
      <c r="P63" s="109">
        <f>Tabelle13[[#This Row],[Boden-
fläche
(m²)]]*Tabelle13[[#This Row],[Reinigungs-
tage/Jahr]]</f>
        <v>0</v>
      </c>
      <c r="Q63" s="109">
        <f>IFERROR(Tabelle13[[#This Row],[Reinigungs-
fläche
(m²/Jahr)]]/Tabelle13[[#This Row],[Richtwert
(m²/h)]],0)</f>
        <v>0</v>
      </c>
      <c r="R63" s="118">
        <f>IFERROR(Tabelle13[[#This Row],[Reinigungs-
zeit
(h/Jahr)]]*Tabelle13[[#This Row],[Stunden-verr.-satz
(€)]],0)</f>
        <v>0</v>
      </c>
    </row>
    <row r="64" spans="1:18" ht="31.5" x14ac:dyDescent="0.25">
      <c r="A64" s="114">
        <v>58</v>
      </c>
      <c r="B64" s="115" t="s">
        <v>194</v>
      </c>
      <c r="C64" s="116" t="s">
        <v>195</v>
      </c>
      <c r="D64" s="106" t="s">
        <v>511</v>
      </c>
      <c r="E64" s="138" t="s">
        <v>344</v>
      </c>
      <c r="F64" s="138" t="s">
        <v>345</v>
      </c>
      <c r="G64" s="138" t="s">
        <v>204</v>
      </c>
      <c r="H64" s="138" t="s">
        <v>508</v>
      </c>
      <c r="I64" s="138">
        <v>23.14</v>
      </c>
      <c r="J64" s="139"/>
      <c r="K64" s="117" t="s">
        <v>135</v>
      </c>
      <c r="L64" s="107" t="s">
        <v>674</v>
      </c>
      <c r="M64" s="138">
        <v>50.8</v>
      </c>
      <c r="N64" s="93" t="e">
        <f>'STVS Unterhaltsreinigung'!$F$66</f>
        <v>#DIV/0!</v>
      </c>
      <c r="O64" s="108"/>
      <c r="P64" s="109">
        <f>Tabelle13[[#This Row],[Boden-
fläche
(m²)]]*Tabelle13[[#This Row],[Reinigungs-
tage/Jahr]]</f>
        <v>1175.5119999999999</v>
      </c>
      <c r="Q64" s="109">
        <f>IFERROR(Tabelle13[[#This Row],[Reinigungs-
fläche
(m²/Jahr)]]/Tabelle13[[#This Row],[Richtwert
(m²/h)]],0)</f>
        <v>0</v>
      </c>
      <c r="R64" s="118">
        <f>IFERROR(Tabelle13[[#This Row],[Reinigungs-
zeit
(h/Jahr)]]*Tabelle13[[#This Row],[Stunden-verr.-satz
(€)]],0)</f>
        <v>0</v>
      </c>
    </row>
    <row r="65" spans="1:18" ht="31.5" x14ac:dyDescent="0.25">
      <c r="A65" s="114">
        <v>59</v>
      </c>
      <c r="B65" s="115" t="s">
        <v>194</v>
      </c>
      <c r="C65" s="116" t="s">
        <v>195</v>
      </c>
      <c r="D65" s="106" t="s">
        <v>511</v>
      </c>
      <c r="E65" s="138" t="s">
        <v>346</v>
      </c>
      <c r="F65" s="138" t="s">
        <v>347</v>
      </c>
      <c r="G65" s="138" t="s">
        <v>207</v>
      </c>
      <c r="H65" s="138" t="s">
        <v>508</v>
      </c>
      <c r="I65" s="138">
        <v>23.14</v>
      </c>
      <c r="J65" s="139"/>
      <c r="K65" s="117" t="s">
        <v>135</v>
      </c>
      <c r="L65" s="107" t="s">
        <v>674</v>
      </c>
      <c r="M65" s="138">
        <v>50.8</v>
      </c>
      <c r="N65" s="93" t="e">
        <f>'STVS Unterhaltsreinigung'!$F$66</f>
        <v>#DIV/0!</v>
      </c>
      <c r="O65" s="108"/>
      <c r="P65" s="109">
        <f>Tabelle13[[#This Row],[Boden-
fläche
(m²)]]*Tabelle13[[#This Row],[Reinigungs-
tage/Jahr]]</f>
        <v>1175.5119999999999</v>
      </c>
      <c r="Q65" s="109">
        <f>IFERROR(Tabelle13[[#This Row],[Reinigungs-
fläche
(m²/Jahr)]]/Tabelle13[[#This Row],[Richtwert
(m²/h)]],0)</f>
        <v>0</v>
      </c>
      <c r="R65" s="118">
        <f>IFERROR(Tabelle13[[#This Row],[Reinigungs-
zeit
(h/Jahr)]]*Tabelle13[[#This Row],[Stunden-verr.-satz
(€)]],0)</f>
        <v>0</v>
      </c>
    </row>
    <row r="66" spans="1:18" ht="31.5" x14ac:dyDescent="0.25">
      <c r="A66" s="114">
        <v>60</v>
      </c>
      <c r="B66" s="115" t="s">
        <v>194</v>
      </c>
      <c r="C66" s="116" t="s">
        <v>195</v>
      </c>
      <c r="D66" s="106" t="s">
        <v>511</v>
      </c>
      <c r="E66" s="138" t="s">
        <v>348</v>
      </c>
      <c r="F66" s="138" t="s">
        <v>349</v>
      </c>
      <c r="G66" s="138" t="s">
        <v>243</v>
      </c>
      <c r="H66" s="138" t="s">
        <v>509</v>
      </c>
      <c r="I66" s="138">
        <v>17.45</v>
      </c>
      <c r="J66" s="139"/>
      <c r="K66" s="117" t="s">
        <v>137</v>
      </c>
      <c r="L66" s="107" t="s">
        <v>674</v>
      </c>
      <c r="M66" s="138">
        <v>50.8</v>
      </c>
      <c r="N66" s="93" t="e">
        <f>'STVS Unterhaltsreinigung'!$F$66</f>
        <v>#DIV/0!</v>
      </c>
      <c r="O66" s="108"/>
      <c r="P66" s="109">
        <f>Tabelle13[[#This Row],[Boden-
fläche
(m²)]]*Tabelle13[[#This Row],[Reinigungs-
tage/Jahr]]</f>
        <v>886.45999999999992</v>
      </c>
      <c r="Q66" s="109">
        <f>IFERROR(Tabelle13[[#This Row],[Reinigungs-
fläche
(m²/Jahr)]]/Tabelle13[[#This Row],[Richtwert
(m²/h)]],0)</f>
        <v>0</v>
      </c>
      <c r="R66" s="118">
        <f>IFERROR(Tabelle13[[#This Row],[Reinigungs-
zeit
(h/Jahr)]]*Tabelle13[[#This Row],[Stunden-verr.-satz
(€)]],0)</f>
        <v>0</v>
      </c>
    </row>
    <row r="67" spans="1:18" ht="31.5" x14ac:dyDescent="0.25">
      <c r="A67" s="114">
        <v>61</v>
      </c>
      <c r="B67" s="115" t="s">
        <v>194</v>
      </c>
      <c r="C67" s="116" t="s">
        <v>195</v>
      </c>
      <c r="D67" s="106" t="s">
        <v>511</v>
      </c>
      <c r="E67" s="138" t="s">
        <v>350</v>
      </c>
      <c r="F67" s="138" t="s">
        <v>351</v>
      </c>
      <c r="G67" s="138" t="s">
        <v>243</v>
      </c>
      <c r="H67" s="138" t="s">
        <v>509</v>
      </c>
      <c r="I67" s="138">
        <v>19.440000000000001</v>
      </c>
      <c r="J67" s="139"/>
      <c r="K67" s="117" t="s">
        <v>137</v>
      </c>
      <c r="L67" s="107" t="s">
        <v>674</v>
      </c>
      <c r="M67" s="138">
        <v>50.8</v>
      </c>
      <c r="N67" s="93" t="e">
        <f>'STVS Unterhaltsreinigung'!$F$66</f>
        <v>#DIV/0!</v>
      </c>
      <c r="O67" s="108"/>
      <c r="P67" s="109">
        <f>Tabelle13[[#This Row],[Boden-
fläche
(m²)]]*Tabelle13[[#This Row],[Reinigungs-
tage/Jahr]]</f>
        <v>987.55200000000002</v>
      </c>
      <c r="Q67" s="109">
        <f>IFERROR(Tabelle13[[#This Row],[Reinigungs-
fläche
(m²/Jahr)]]/Tabelle13[[#This Row],[Richtwert
(m²/h)]],0)</f>
        <v>0</v>
      </c>
      <c r="R67" s="118">
        <f>IFERROR(Tabelle13[[#This Row],[Reinigungs-
zeit
(h/Jahr)]]*Tabelle13[[#This Row],[Stunden-verr.-satz
(€)]],0)</f>
        <v>0</v>
      </c>
    </row>
    <row r="68" spans="1:18" ht="31.5" x14ac:dyDescent="0.25">
      <c r="A68" s="114">
        <v>62</v>
      </c>
      <c r="B68" s="115" t="s">
        <v>194</v>
      </c>
      <c r="C68" s="116" t="s">
        <v>195</v>
      </c>
      <c r="D68" s="106" t="s">
        <v>511</v>
      </c>
      <c r="E68" s="138" t="s">
        <v>352</v>
      </c>
      <c r="F68" s="138" t="s">
        <v>353</v>
      </c>
      <c r="G68" s="138" t="s">
        <v>243</v>
      </c>
      <c r="H68" s="138" t="s">
        <v>509</v>
      </c>
      <c r="I68" s="138">
        <v>17.8</v>
      </c>
      <c r="J68" s="139"/>
      <c r="K68" s="117" t="s">
        <v>137</v>
      </c>
      <c r="L68" s="107" t="s">
        <v>674</v>
      </c>
      <c r="M68" s="138">
        <v>50.8</v>
      </c>
      <c r="N68" s="93" t="e">
        <f>'STVS Unterhaltsreinigung'!$F$66</f>
        <v>#DIV/0!</v>
      </c>
      <c r="O68" s="108"/>
      <c r="P68" s="109">
        <f>Tabelle13[[#This Row],[Boden-
fläche
(m²)]]*Tabelle13[[#This Row],[Reinigungs-
tage/Jahr]]</f>
        <v>904.24</v>
      </c>
      <c r="Q68" s="109">
        <f>IFERROR(Tabelle13[[#This Row],[Reinigungs-
fläche
(m²/Jahr)]]/Tabelle13[[#This Row],[Richtwert
(m²/h)]],0)</f>
        <v>0</v>
      </c>
      <c r="R68" s="118">
        <f>IFERROR(Tabelle13[[#This Row],[Reinigungs-
zeit
(h/Jahr)]]*Tabelle13[[#This Row],[Stunden-verr.-satz
(€)]],0)</f>
        <v>0</v>
      </c>
    </row>
    <row r="69" spans="1:18" ht="31.5" x14ac:dyDescent="0.25">
      <c r="A69" s="114">
        <v>63</v>
      </c>
      <c r="B69" s="115" t="s">
        <v>194</v>
      </c>
      <c r="C69" s="116" t="s">
        <v>195</v>
      </c>
      <c r="D69" s="106" t="s">
        <v>511</v>
      </c>
      <c r="E69" s="138" t="s">
        <v>354</v>
      </c>
      <c r="F69" s="138" t="s">
        <v>355</v>
      </c>
      <c r="G69" s="138" t="s">
        <v>243</v>
      </c>
      <c r="H69" s="138" t="s">
        <v>509</v>
      </c>
      <c r="I69" s="138">
        <v>20.93</v>
      </c>
      <c r="J69" s="139"/>
      <c r="K69" s="117" t="s">
        <v>137</v>
      </c>
      <c r="L69" s="107" t="s">
        <v>674</v>
      </c>
      <c r="M69" s="138">
        <v>50.8</v>
      </c>
      <c r="N69" s="93" t="e">
        <f>'STVS Unterhaltsreinigung'!$F$66</f>
        <v>#DIV/0!</v>
      </c>
      <c r="O69" s="108"/>
      <c r="P69" s="109">
        <f>Tabelle13[[#This Row],[Boden-
fläche
(m²)]]*Tabelle13[[#This Row],[Reinigungs-
tage/Jahr]]</f>
        <v>1063.2439999999999</v>
      </c>
      <c r="Q69" s="109">
        <f>IFERROR(Tabelle13[[#This Row],[Reinigungs-
fläche
(m²/Jahr)]]/Tabelle13[[#This Row],[Richtwert
(m²/h)]],0)</f>
        <v>0</v>
      </c>
      <c r="R69" s="118">
        <f>IFERROR(Tabelle13[[#This Row],[Reinigungs-
zeit
(h/Jahr)]]*Tabelle13[[#This Row],[Stunden-verr.-satz
(€)]],0)</f>
        <v>0</v>
      </c>
    </row>
    <row r="70" spans="1:18" ht="31.5" x14ac:dyDescent="0.25">
      <c r="A70" s="114">
        <v>64</v>
      </c>
      <c r="B70" s="115" t="s">
        <v>194</v>
      </c>
      <c r="C70" s="116" t="s">
        <v>195</v>
      </c>
      <c r="D70" s="106" t="s">
        <v>511</v>
      </c>
      <c r="E70" s="138" t="s">
        <v>356</v>
      </c>
      <c r="F70" s="138" t="s">
        <v>357</v>
      </c>
      <c r="G70" s="138" t="s">
        <v>243</v>
      </c>
      <c r="H70" s="138" t="s">
        <v>509</v>
      </c>
      <c r="I70" s="138">
        <v>12.93</v>
      </c>
      <c r="J70" s="139"/>
      <c r="K70" s="117" t="s">
        <v>137</v>
      </c>
      <c r="L70" s="107" t="s">
        <v>674</v>
      </c>
      <c r="M70" s="138">
        <v>50.8</v>
      </c>
      <c r="N70" s="93" t="e">
        <f>'STVS Unterhaltsreinigung'!$F$66</f>
        <v>#DIV/0!</v>
      </c>
      <c r="O70" s="108"/>
      <c r="P70" s="109">
        <f>Tabelle13[[#This Row],[Boden-
fläche
(m²)]]*Tabelle13[[#This Row],[Reinigungs-
tage/Jahr]]</f>
        <v>656.84399999999994</v>
      </c>
      <c r="Q70" s="109">
        <f>IFERROR(Tabelle13[[#This Row],[Reinigungs-
fläche
(m²/Jahr)]]/Tabelle13[[#This Row],[Richtwert
(m²/h)]],0)</f>
        <v>0</v>
      </c>
      <c r="R70" s="118">
        <f>IFERROR(Tabelle13[[#This Row],[Reinigungs-
zeit
(h/Jahr)]]*Tabelle13[[#This Row],[Stunden-verr.-satz
(€)]],0)</f>
        <v>0</v>
      </c>
    </row>
    <row r="71" spans="1:18" ht="31.5" x14ac:dyDescent="0.25">
      <c r="A71" s="114">
        <v>65</v>
      </c>
      <c r="B71" s="115" t="s">
        <v>194</v>
      </c>
      <c r="C71" s="116" t="s">
        <v>195</v>
      </c>
      <c r="D71" s="106" t="s">
        <v>511</v>
      </c>
      <c r="E71" s="138"/>
      <c r="F71" s="138" t="s">
        <v>358</v>
      </c>
      <c r="G71" s="138" t="s">
        <v>171</v>
      </c>
      <c r="H71" s="138" t="s">
        <v>510</v>
      </c>
      <c r="I71" s="138">
        <v>129.68</v>
      </c>
      <c r="J71" s="139"/>
      <c r="K71" s="117" t="s">
        <v>138</v>
      </c>
      <c r="L71" s="107" t="s">
        <v>676</v>
      </c>
      <c r="M71" s="138">
        <v>101.6</v>
      </c>
      <c r="N71" s="93" t="e">
        <f>'STVS Unterhaltsreinigung'!$F$66</f>
        <v>#DIV/0!</v>
      </c>
      <c r="O71" s="108"/>
      <c r="P71" s="109">
        <f>Tabelle13[[#This Row],[Boden-
fläche
(m²)]]*Tabelle13[[#This Row],[Reinigungs-
tage/Jahr]]</f>
        <v>13175.487999999999</v>
      </c>
      <c r="Q71" s="109">
        <f>IFERROR(Tabelle13[[#This Row],[Reinigungs-
fläche
(m²/Jahr)]]/Tabelle13[[#This Row],[Richtwert
(m²/h)]],0)</f>
        <v>0</v>
      </c>
      <c r="R71" s="118">
        <f>IFERROR(Tabelle13[[#This Row],[Reinigungs-
zeit
(h/Jahr)]]*Tabelle13[[#This Row],[Stunden-verr.-satz
(€)]],0)</f>
        <v>0</v>
      </c>
    </row>
    <row r="72" spans="1:18" ht="31.5" x14ac:dyDescent="0.25">
      <c r="A72" s="114">
        <v>66</v>
      </c>
      <c r="B72" s="115" t="s">
        <v>194</v>
      </c>
      <c r="C72" s="116" t="s">
        <v>195</v>
      </c>
      <c r="D72" s="106" t="s">
        <v>511</v>
      </c>
      <c r="E72" s="138"/>
      <c r="F72" s="138" t="s">
        <v>359</v>
      </c>
      <c r="G72" s="138" t="s">
        <v>171</v>
      </c>
      <c r="H72" s="138" t="s">
        <v>510</v>
      </c>
      <c r="I72" s="138">
        <v>22.77</v>
      </c>
      <c r="J72" s="139"/>
      <c r="K72" s="117" t="s">
        <v>138</v>
      </c>
      <c r="L72" s="107" t="s">
        <v>676</v>
      </c>
      <c r="M72" s="138">
        <v>101.6</v>
      </c>
      <c r="N72" s="93" t="e">
        <f>'STVS Unterhaltsreinigung'!$F$66</f>
        <v>#DIV/0!</v>
      </c>
      <c r="O72" s="108"/>
      <c r="P72" s="109">
        <f>Tabelle13[[#This Row],[Boden-
fläche
(m²)]]*Tabelle13[[#This Row],[Reinigungs-
tage/Jahr]]</f>
        <v>2313.4319999999998</v>
      </c>
      <c r="Q72" s="109">
        <f>IFERROR(Tabelle13[[#This Row],[Reinigungs-
fläche
(m²/Jahr)]]/Tabelle13[[#This Row],[Richtwert
(m²/h)]],0)</f>
        <v>0</v>
      </c>
      <c r="R72" s="118">
        <f>IFERROR(Tabelle13[[#This Row],[Reinigungs-
zeit
(h/Jahr)]]*Tabelle13[[#This Row],[Stunden-verr.-satz
(€)]],0)</f>
        <v>0</v>
      </c>
    </row>
    <row r="73" spans="1:18" ht="31.5" x14ac:dyDescent="0.25">
      <c r="A73" s="114">
        <v>67</v>
      </c>
      <c r="B73" s="115" t="s">
        <v>194</v>
      </c>
      <c r="C73" s="116" t="s">
        <v>195</v>
      </c>
      <c r="D73" s="106" t="s">
        <v>511</v>
      </c>
      <c r="E73" s="138"/>
      <c r="F73" s="138" t="s">
        <v>360</v>
      </c>
      <c r="G73" s="138" t="s">
        <v>171</v>
      </c>
      <c r="H73" s="138" t="s">
        <v>510</v>
      </c>
      <c r="I73" s="138">
        <v>137.03</v>
      </c>
      <c r="J73" s="139"/>
      <c r="K73" s="117" t="s">
        <v>138</v>
      </c>
      <c r="L73" s="107" t="s">
        <v>676</v>
      </c>
      <c r="M73" s="138">
        <v>101.6</v>
      </c>
      <c r="N73" s="93" t="e">
        <f>'STVS Unterhaltsreinigung'!$F$66</f>
        <v>#DIV/0!</v>
      </c>
      <c r="O73" s="108"/>
      <c r="P73" s="109">
        <f>Tabelle13[[#This Row],[Boden-
fläche
(m²)]]*Tabelle13[[#This Row],[Reinigungs-
tage/Jahr]]</f>
        <v>13922.248</v>
      </c>
      <c r="Q73" s="109">
        <f>IFERROR(Tabelle13[[#This Row],[Reinigungs-
fläche
(m²/Jahr)]]/Tabelle13[[#This Row],[Richtwert
(m²/h)]],0)</f>
        <v>0</v>
      </c>
      <c r="R73" s="118">
        <f>IFERROR(Tabelle13[[#This Row],[Reinigungs-
zeit
(h/Jahr)]]*Tabelle13[[#This Row],[Stunden-verr.-satz
(€)]],0)</f>
        <v>0</v>
      </c>
    </row>
    <row r="74" spans="1:18" ht="31.5" x14ac:dyDescent="0.25">
      <c r="A74" s="114">
        <v>68</v>
      </c>
      <c r="B74" s="115" t="s">
        <v>194</v>
      </c>
      <c r="C74" s="116" t="s">
        <v>195</v>
      </c>
      <c r="D74" s="106" t="s">
        <v>511</v>
      </c>
      <c r="E74" s="138"/>
      <c r="F74" s="138" t="s">
        <v>361</v>
      </c>
      <c r="G74" s="138" t="s">
        <v>171</v>
      </c>
      <c r="H74" s="138" t="s">
        <v>510</v>
      </c>
      <c r="I74" s="138">
        <v>24.27</v>
      </c>
      <c r="J74" s="139"/>
      <c r="K74" s="117" t="s">
        <v>138</v>
      </c>
      <c r="L74" s="107" t="s">
        <v>676</v>
      </c>
      <c r="M74" s="138">
        <v>101.6</v>
      </c>
      <c r="N74" s="93" t="e">
        <f>'STVS Unterhaltsreinigung'!$F$66</f>
        <v>#DIV/0!</v>
      </c>
      <c r="O74" s="108"/>
      <c r="P74" s="109">
        <f>Tabelle13[[#This Row],[Boden-
fläche
(m²)]]*Tabelle13[[#This Row],[Reinigungs-
tage/Jahr]]</f>
        <v>2465.8319999999999</v>
      </c>
      <c r="Q74" s="109">
        <f>IFERROR(Tabelle13[[#This Row],[Reinigungs-
fläche
(m²/Jahr)]]/Tabelle13[[#This Row],[Richtwert
(m²/h)]],0)</f>
        <v>0</v>
      </c>
      <c r="R74" s="118">
        <f>IFERROR(Tabelle13[[#This Row],[Reinigungs-
zeit
(h/Jahr)]]*Tabelle13[[#This Row],[Stunden-verr.-satz
(€)]],0)</f>
        <v>0</v>
      </c>
    </row>
    <row r="75" spans="1:18" ht="31.5" x14ac:dyDescent="0.25">
      <c r="A75" s="114">
        <v>69</v>
      </c>
      <c r="B75" s="115" t="s">
        <v>194</v>
      </c>
      <c r="C75" s="116" t="s">
        <v>195</v>
      </c>
      <c r="D75" s="106" t="s">
        <v>511</v>
      </c>
      <c r="E75" s="138"/>
      <c r="F75" s="138" t="s">
        <v>362</v>
      </c>
      <c r="G75" s="138" t="s">
        <v>171</v>
      </c>
      <c r="H75" s="138" t="s">
        <v>510</v>
      </c>
      <c r="I75" s="138">
        <v>80.989999999999995</v>
      </c>
      <c r="J75" s="139"/>
      <c r="K75" s="117" t="s">
        <v>138</v>
      </c>
      <c r="L75" s="107" t="s">
        <v>676</v>
      </c>
      <c r="M75" s="138">
        <v>101.6</v>
      </c>
      <c r="N75" s="93" t="e">
        <f>'STVS Unterhaltsreinigung'!$F$66</f>
        <v>#DIV/0!</v>
      </c>
      <c r="O75" s="108"/>
      <c r="P75" s="109">
        <f>Tabelle13[[#This Row],[Boden-
fläche
(m²)]]*Tabelle13[[#This Row],[Reinigungs-
tage/Jahr]]</f>
        <v>8228.5839999999989</v>
      </c>
      <c r="Q75" s="109">
        <f>IFERROR(Tabelle13[[#This Row],[Reinigungs-
fläche
(m²/Jahr)]]/Tabelle13[[#This Row],[Richtwert
(m²/h)]],0)</f>
        <v>0</v>
      </c>
      <c r="R75" s="118">
        <f>IFERROR(Tabelle13[[#This Row],[Reinigungs-
zeit
(h/Jahr)]]*Tabelle13[[#This Row],[Stunden-verr.-satz
(€)]],0)</f>
        <v>0</v>
      </c>
    </row>
    <row r="76" spans="1:18" ht="31.5" x14ac:dyDescent="0.25">
      <c r="A76" s="114">
        <v>70</v>
      </c>
      <c r="B76" s="115" t="s">
        <v>194</v>
      </c>
      <c r="C76" s="116" t="s">
        <v>195</v>
      </c>
      <c r="D76" s="106" t="s">
        <v>511</v>
      </c>
      <c r="E76" s="138"/>
      <c r="F76" s="138" t="s">
        <v>363</v>
      </c>
      <c r="G76" s="138" t="s">
        <v>171</v>
      </c>
      <c r="H76" s="138" t="s">
        <v>510</v>
      </c>
      <c r="I76" s="138">
        <v>56.99</v>
      </c>
      <c r="J76" s="139"/>
      <c r="K76" s="117" t="s">
        <v>138</v>
      </c>
      <c r="L76" s="107" t="s">
        <v>676</v>
      </c>
      <c r="M76" s="138">
        <v>101.6</v>
      </c>
      <c r="N76" s="93" t="e">
        <f>'STVS Unterhaltsreinigung'!$F$66</f>
        <v>#DIV/0!</v>
      </c>
      <c r="O76" s="108"/>
      <c r="P76" s="109">
        <f>Tabelle13[[#This Row],[Boden-
fläche
(m²)]]*Tabelle13[[#This Row],[Reinigungs-
tage/Jahr]]</f>
        <v>5790.1840000000002</v>
      </c>
      <c r="Q76" s="109">
        <f>IFERROR(Tabelle13[[#This Row],[Reinigungs-
fläche
(m²/Jahr)]]/Tabelle13[[#This Row],[Richtwert
(m²/h)]],0)</f>
        <v>0</v>
      </c>
      <c r="R76" s="118">
        <f>IFERROR(Tabelle13[[#This Row],[Reinigungs-
zeit
(h/Jahr)]]*Tabelle13[[#This Row],[Stunden-verr.-satz
(€)]],0)</f>
        <v>0</v>
      </c>
    </row>
    <row r="77" spans="1:18" ht="31.5" x14ac:dyDescent="0.25">
      <c r="A77" s="114">
        <v>71</v>
      </c>
      <c r="B77" s="115" t="s">
        <v>194</v>
      </c>
      <c r="C77" s="116" t="s">
        <v>195</v>
      </c>
      <c r="D77" s="106" t="s">
        <v>511</v>
      </c>
      <c r="E77" s="138"/>
      <c r="F77" s="138" t="s">
        <v>364</v>
      </c>
      <c r="G77" s="138" t="s">
        <v>171</v>
      </c>
      <c r="H77" s="138" t="s">
        <v>510</v>
      </c>
      <c r="I77" s="138">
        <v>46.94</v>
      </c>
      <c r="J77" s="139"/>
      <c r="K77" s="117" t="s">
        <v>138</v>
      </c>
      <c r="L77" s="107" t="s">
        <v>676</v>
      </c>
      <c r="M77" s="138">
        <v>101.6</v>
      </c>
      <c r="N77" s="93" t="e">
        <f>'STVS Unterhaltsreinigung'!$F$66</f>
        <v>#DIV/0!</v>
      </c>
      <c r="O77" s="108"/>
      <c r="P77" s="109">
        <f>Tabelle13[[#This Row],[Boden-
fläche
(m²)]]*Tabelle13[[#This Row],[Reinigungs-
tage/Jahr]]</f>
        <v>4769.1039999999994</v>
      </c>
      <c r="Q77" s="109">
        <f>IFERROR(Tabelle13[[#This Row],[Reinigungs-
fläche
(m²/Jahr)]]/Tabelle13[[#This Row],[Richtwert
(m²/h)]],0)</f>
        <v>0</v>
      </c>
      <c r="R77" s="118">
        <f>IFERROR(Tabelle13[[#This Row],[Reinigungs-
zeit
(h/Jahr)]]*Tabelle13[[#This Row],[Stunden-verr.-satz
(€)]],0)</f>
        <v>0</v>
      </c>
    </row>
    <row r="78" spans="1:18" ht="31.5" x14ac:dyDescent="0.25">
      <c r="A78" s="114">
        <v>72</v>
      </c>
      <c r="B78" s="115" t="s">
        <v>194</v>
      </c>
      <c r="C78" s="116" t="s">
        <v>195</v>
      </c>
      <c r="D78" s="106" t="s">
        <v>511</v>
      </c>
      <c r="E78" s="138"/>
      <c r="F78" s="138" t="s">
        <v>365</v>
      </c>
      <c r="G78" s="138" t="s">
        <v>171</v>
      </c>
      <c r="H78" s="138" t="s">
        <v>510</v>
      </c>
      <c r="I78" s="138">
        <v>61.64</v>
      </c>
      <c r="J78" s="139"/>
      <c r="K78" s="117" t="s">
        <v>138</v>
      </c>
      <c r="L78" s="107" t="s">
        <v>676</v>
      </c>
      <c r="M78" s="138">
        <v>101.6</v>
      </c>
      <c r="N78" s="93" t="e">
        <f>'STVS Unterhaltsreinigung'!$F$66</f>
        <v>#DIV/0!</v>
      </c>
      <c r="O78" s="108"/>
      <c r="P78" s="109">
        <f>Tabelle13[[#This Row],[Boden-
fläche
(m²)]]*Tabelle13[[#This Row],[Reinigungs-
tage/Jahr]]</f>
        <v>6262.6239999999998</v>
      </c>
      <c r="Q78" s="109">
        <f>IFERROR(Tabelle13[[#This Row],[Reinigungs-
fläche
(m²/Jahr)]]/Tabelle13[[#This Row],[Richtwert
(m²/h)]],0)</f>
        <v>0</v>
      </c>
      <c r="R78" s="118">
        <f>IFERROR(Tabelle13[[#This Row],[Reinigungs-
zeit
(h/Jahr)]]*Tabelle13[[#This Row],[Stunden-verr.-satz
(€)]],0)</f>
        <v>0</v>
      </c>
    </row>
    <row r="79" spans="1:18" ht="31.5" x14ac:dyDescent="0.25">
      <c r="A79" s="114">
        <v>73</v>
      </c>
      <c r="B79" s="115" t="s">
        <v>194</v>
      </c>
      <c r="C79" s="116" t="s">
        <v>195</v>
      </c>
      <c r="D79" s="106" t="s">
        <v>511</v>
      </c>
      <c r="E79" s="138" t="s">
        <v>366</v>
      </c>
      <c r="F79" s="138" t="s">
        <v>367</v>
      </c>
      <c r="G79" s="138" t="s">
        <v>368</v>
      </c>
      <c r="H79" s="138" t="s">
        <v>510</v>
      </c>
      <c r="I79" s="138">
        <v>11.74</v>
      </c>
      <c r="J79" s="139"/>
      <c r="K79" s="117" t="s">
        <v>148</v>
      </c>
      <c r="L79" s="107" t="s">
        <v>674</v>
      </c>
      <c r="M79" s="138">
        <v>50.8</v>
      </c>
      <c r="N79" s="93" t="e">
        <f>'STVS Unterhaltsreinigung'!$F$66</f>
        <v>#DIV/0!</v>
      </c>
      <c r="O79" s="108"/>
      <c r="P79" s="109">
        <f>Tabelle13[[#This Row],[Boden-
fläche
(m²)]]*Tabelle13[[#This Row],[Reinigungs-
tage/Jahr]]</f>
        <v>596.39199999999994</v>
      </c>
      <c r="Q79" s="109">
        <f>IFERROR(Tabelle13[[#This Row],[Reinigungs-
fläche
(m²/Jahr)]]/Tabelle13[[#This Row],[Richtwert
(m²/h)]],0)</f>
        <v>0</v>
      </c>
      <c r="R79" s="118">
        <f>IFERROR(Tabelle13[[#This Row],[Reinigungs-
zeit
(h/Jahr)]]*Tabelle13[[#This Row],[Stunden-verr.-satz
(€)]],0)</f>
        <v>0</v>
      </c>
    </row>
    <row r="80" spans="1:18" ht="31.5" x14ac:dyDescent="0.25">
      <c r="A80" s="114">
        <v>74</v>
      </c>
      <c r="B80" s="115" t="s">
        <v>194</v>
      </c>
      <c r="C80" s="116" t="s">
        <v>195</v>
      </c>
      <c r="D80" s="106" t="s">
        <v>511</v>
      </c>
      <c r="E80" s="138" t="s">
        <v>369</v>
      </c>
      <c r="F80" s="138" t="s">
        <v>370</v>
      </c>
      <c r="G80" s="138" t="s">
        <v>371</v>
      </c>
      <c r="H80" s="138" t="s">
        <v>510</v>
      </c>
      <c r="I80" s="138">
        <v>18.37</v>
      </c>
      <c r="J80" s="139"/>
      <c r="K80" s="117" t="s">
        <v>148</v>
      </c>
      <c r="L80" s="107" t="s">
        <v>674</v>
      </c>
      <c r="M80" s="138">
        <v>50.8</v>
      </c>
      <c r="N80" s="93" t="e">
        <f>'STVS Unterhaltsreinigung'!$F$66</f>
        <v>#DIV/0!</v>
      </c>
      <c r="O80" s="108"/>
      <c r="P80" s="109">
        <f>Tabelle13[[#This Row],[Boden-
fläche
(m²)]]*Tabelle13[[#This Row],[Reinigungs-
tage/Jahr]]</f>
        <v>933.19600000000003</v>
      </c>
      <c r="Q80" s="109">
        <f>IFERROR(Tabelle13[[#This Row],[Reinigungs-
fläche
(m²/Jahr)]]/Tabelle13[[#This Row],[Richtwert
(m²/h)]],0)</f>
        <v>0</v>
      </c>
      <c r="R80" s="118">
        <f>IFERROR(Tabelle13[[#This Row],[Reinigungs-
zeit
(h/Jahr)]]*Tabelle13[[#This Row],[Stunden-verr.-satz
(€)]],0)</f>
        <v>0</v>
      </c>
    </row>
    <row r="81" spans="1:18" ht="31.5" x14ac:dyDescent="0.25">
      <c r="A81" s="114">
        <v>75</v>
      </c>
      <c r="B81" s="115" t="s">
        <v>194</v>
      </c>
      <c r="C81" s="116" t="s">
        <v>195</v>
      </c>
      <c r="D81" s="106" t="s">
        <v>511</v>
      </c>
      <c r="E81" s="138" t="s">
        <v>372</v>
      </c>
      <c r="F81" s="138" t="s">
        <v>373</v>
      </c>
      <c r="G81" s="138" t="s">
        <v>371</v>
      </c>
      <c r="H81" s="138" t="s">
        <v>510</v>
      </c>
      <c r="I81" s="138">
        <v>18.43</v>
      </c>
      <c r="J81" s="139"/>
      <c r="K81" s="117" t="s">
        <v>148</v>
      </c>
      <c r="L81" s="107" t="s">
        <v>674</v>
      </c>
      <c r="M81" s="138">
        <v>50.8</v>
      </c>
      <c r="N81" s="93" t="e">
        <f>'STVS Unterhaltsreinigung'!$F$66</f>
        <v>#DIV/0!</v>
      </c>
      <c r="O81" s="108"/>
      <c r="P81" s="109">
        <f>Tabelle13[[#This Row],[Boden-
fläche
(m²)]]*Tabelle13[[#This Row],[Reinigungs-
tage/Jahr]]</f>
        <v>936.24399999999991</v>
      </c>
      <c r="Q81" s="109">
        <f>IFERROR(Tabelle13[[#This Row],[Reinigungs-
fläche
(m²/Jahr)]]/Tabelle13[[#This Row],[Richtwert
(m²/h)]],0)</f>
        <v>0</v>
      </c>
      <c r="R81" s="118">
        <f>IFERROR(Tabelle13[[#This Row],[Reinigungs-
zeit
(h/Jahr)]]*Tabelle13[[#This Row],[Stunden-verr.-satz
(€)]],0)</f>
        <v>0</v>
      </c>
    </row>
    <row r="82" spans="1:18" ht="31.5" x14ac:dyDescent="0.25">
      <c r="A82" s="114">
        <v>76</v>
      </c>
      <c r="B82" s="115" t="s">
        <v>194</v>
      </c>
      <c r="C82" s="116" t="s">
        <v>195</v>
      </c>
      <c r="D82" s="106" t="s">
        <v>511</v>
      </c>
      <c r="E82" s="138" t="s">
        <v>374</v>
      </c>
      <c r="F82" s="138" t="s">
        <v>375</v>
      </c>
      <c r="G82" s="138" t="s">
        <v>371</v>
      </c>
      <c r="H82" s="138" t="s">
        <v>510</v>
      </c>
      <c r="I82" s="138">
        <v>18.37</v>
      </c>
      <c r="J82" s="139"/>
      <c r="K82" s="117" t="s">
        <v>148</v>
      </c>
      <c r="L82" s="107" t="s">
        <v>674</v>
      </c>
      <c r="M82" s="138">
        <v>50.8</v>
      </c>
      <c r="N82" s="93" t="e">
        <f>'STVS Unterhaltsreinigung'!$F$66</f>
        <v>#DIV/0!</v>
      </c>
      <c r="O82" s="108"/>
      <c r="P82" s="109">
        <f>Tabelle13[[#This Row],[Boden-
fläche
(m²)]]*Tabelle13[[#This Row],[Reinigungs-
tage/Jahr]]</f>
        <v>933.19600000000003</v>
      </c>
      <c r="Q82" s="109">
        <f>IFERROR(Tabelle13[[#This Row],[Reinigungs-
fläche
(m²/Jahr)]]/Tabelle13[[#This Row],[Richtwert
(m²/h)]],0)</f>
        <v>0</v>
      </c>
      <c r="R82" s="118">
        <f>IFERROR(Tabelle13[[#This Row],[Reinigungs-
zeit
(h/Jahr)]]*Tabelle13[[#This Row],[Stunden-verr.-satz
(€)]],0)</f>
        <v>0</v>
      </c>
    </row>
    <row r="83" spans="1:18" ht="31.5" x14ac:dyDescent="0.25">
      <c r="A83" s="114">
        <v>77</v>
      </c>
      <c r="B83" s="115" t="s">
        <v>194</v>
      </c>
      <c r="C83" s="116" t="s">
        <v>195</v>
      </c>
      <c r="D83" s="106" t="s">
        <v>511</v>
      </c>
      <c r="E83" s="138" t="s">
        <v>376</v>
      </c>
      <c r="F83" s="138" t="s">
        <v>377</v>
      </c>
      <c r="G83" s="138" t="s">
        <v>378</v>
      </c>
      <c r="H83" s="138" t="s">
        <v>510</v>
      </c>
      <c r="I83" s="138">
        <v>11.29</v>
      </c>
      <c r="J83" s="139"/>
      <c r="K83" s="117" t="s">
        <v>148</v>
      </c>
      <c r="L83" s="107" t="s">
        <v>674</v>
      </c>
      <c r="M83" s="138">
        <v>50.8</v>
      </c>
      <c r="N83" s="93" t="e">
        <f>'STVS Unterhaltsreinigung'!$F$66</f>
        <v>#DIV/0!</v>
      </c>
      <c r="O83" s="108"/>
      <c r="P83" s="109">
        <f>Tabelle13[[#This Row],[Boden-
fläche
(m²)]]*Tabelle13[[#This Row],[Reinigungs-
tage/Jahr]]</f>
        <v>573.53199999999993</v>
      </c>
      <c r="Q83" s="109">
        <f>IFERROR(Tabelle13[[#This Row],[Reinigungs-
fläche
(m²/Jahr)]]/Tabelle13[[#This Row],[Richtwert
(m²/h)]],0)</f>
        <v>0</v>
      </c>
      <c r="R83" s="118">
        <f>IFERROR(Tabelle13[[#This Row],[Reinigungs-
zeit
(h/Jahr)]]*Tabelle13[[#This Row],[Stunden-verr.-satz
(€)]],0)</f>
        <v>0</v>
      </c>
    </row>
    <row r="84" spans="1:18" ht="31.5" x14ac:dyDescent="0.25">
      <c r="A84" s="114">
        <v>78</v>
      </c>
      <c r="B84" s="115" t="s">
        <v>194</v>
      </c>
      <c r="C84" s="116" t="s">
        <v>195</v>
      </c>
      <c r="D84" s="106" t="s">
        <v>511</v>
      </c>
      <c r="E84" s="138" t="s">
        <v>379</v>
      </c>
      <c r="F84" s="138" t="s">
        <v>380</v>
      </c>
      <c r="G84" s="138" t="s">
        <v>381</v>
      </c>
      <c r="H84" s="138" t="s">
        <v>510</v>
      </c>
      <c r="I84" s="138">
        <v>17.600000000000001</v>
      </c>
      <c r="J84" s="139"/>
      <c r="K84" s="117" t="s">
        <v>148</v>
      </c>
      <c r="L84" s="107" t="s">
        <v>674</v>
      </c>
      <c r="M84" s="138">
        <v>50.8</v>
      </c>
      <c r="N84" s="93" t="e">
        <f>'STVS Unterhaltsreinigung'!$F$66</f>
        <v>#DIV/0!</v>
      </c>
      <c r="O84" s="108"/>
      <c r="P84" s="109">
        <f>Tabelle13[[#This Row],[Boden-
fläche
(m²)]]*Tabelle13[[#This Row],[Reinigungs-
tage/Jahr]]</f>
        <v>894.08</v>
      </c>
      <c r="Q84" s="109">
        <f>IFERROR(Tabelle13[[#This Row],[Reinigungs-
fläche
(m²/Jahr)]]/Tabelle13[[#This Row],[Richtwert
(m²/h)]],0)</f>
        <v>0</v>
      </c>
      <c r="R84" s="118">
        <f>IFERROR(Tabelle13[[#This Row],[Reinigungs-
zeit
(h/Jahr)]]*Tabelle13[[#This Row],[Stunden-verr.-satz
(€)]],0)</f>
        <v>0</v>
      </c>
    </row>
    <row r="85" spans="1:18" ht="31.5" x14ac:dyDescent="0.25">
      <c r="A85" s="114">
        <v>79</v>
      </c>
      <c r="B85" s="115" t="s">
        <v>194</v>
      </c>
      <c r="C85" s="116" t="s">
        <v>195</v>
      </c>
      <c r="D85" s="106" t="s">
        <v>511</v>
      </c>
      <c r="E85" s="138" t="s">
        <v>382</v>
      </c>
      <c r="F85" s="138" t="s">
        <v>383</v>
      </c>
      <c r="G85" s="138" t="s">
        <v>384</v>
      </c>
      <c r="H85" s="138" t="s">
        <v>510</v>
      </c>
      <c r="I85" s="138">
        <v>18.37</v>
      </c>
      <c r="J85" s="139"/>
      <c r="K85" s="117" t="s">
        <v>148</v>
      </c>
      <c r="L85" s="107" t="s">
        <v>674</v>
      </c>
      <c r="M85" s="138">
        <v>50.8</v>
      </c>
      <c r="N85" s="93" t="e">
        <f>'STVS Unterhaltsreinigung'!$F$66</f>
        <v>#DIV/0!</v>
      </c>
      <c r="O85" s="108"/>
      <c r="P85" s="109">
        <f>Tabelle13[[#This Row],[Boden-
fläche
(m²)]]*Tabelle13[[#This Row],[Reinigungs-
tage/Jahr]]</f>
        <v>933.19600000000003</v>
      </c>
      <c r="Q85" s="109">
        <f>IFERROR(Tabelle13[[#This Row],[Reinigungs-
fläche
(m²/Jahr)]]/Tabelle13[[#This Row],[Richtwert
(m²/h)]],0)</f>
        <v>0</v>
      </c>
      <c r="R85" s="118">
        <f>IFERROR(Tabelle13[[#This Row],[Reinigungs-
zeit
(h/Jahr)]]*Tabelle13[[#This Row],[Stunden-verr.-satz
(€)]],0)</f>
        <v>0</v>
      </c>
    </row>
    <row r="86" spans="1:18" ht="31.5" x14ac:dyDescent="0.25">
      <c r="A86" s="114">
        <v>80</v>
      </c>
      <c r="B86" s="115" t="s">
        <v>194</v>
      </c>
      <c r="C86" s="116" t="s">
        <v>195</v>
      </c>
      <c r="D86" s="106" t="s">
        <v>511</v>
      </c>
      <c r="E86" s="138" t="s">
        <v>385</v>
      </c>
      <c r="F86" s="138" t="s">
        <v>386</v>
      </c>
      <c r="G86" s="138" t="s">
        <v>387</v>
      </c>
      <c r="H86" s="138" t="s">
        <v>510</v>
      </c>
      <c r="I86" s="138">
        <v>18.420000000000002</v>
      </c>
      <c r="J86" s="139"/>
      <c r="K86" s="117" t="s">
        <v>148</v>
      </c>
      <c r="L86" s="107" t="s">
        <v>674</v>
      </c>
      <c r="M86" s="138">
        <v>50.8</v>
      </c>
      <c r="N86" s="93" t="e">
        <f>'STVS Unterhaltsreinigung'!$F$66</f>
        <v>#DIV/0!</v>
      </c>
      <c r="O86" s="108"/>
      <c r="P86" s="109">
        <f>Tabelle13[[#This Row],[Boden-
fläche
(m²)]]*Tabelle13[[#This Row],[Reinigungs-
tage/Jahr]]</f>
        <v>935.73599999999999</v>
      </c>
      <c r="Q86" s="109">
        <f>IFERROR(Tabelle13[[#This Row],[Reinigungs-
fläche
(m²/Jahr)]]/Tabelle13[[#This Row],[Richtwert
(m²/h)]],0)</f>
        <v>0</v>
      </c>
      <c r="R86" s="118">
        <f>IFERROR(Tabelle13[[#This Row],[Reinigungs-
zeit
(h/Jahr)]]*Tabelle13[[#This Row],[Stunden-verr.-satz
(€)]],0)</f>
        <v>0</v>
      </c>
    </row>
    <row r="87" spans="1:18" ht="31.5" x14ac:dyDescent="0.25">
      <c r="A87" s="114">
        <v>81</v>
      </c>
      <c r="B87" s="115" t="s">
        <v>194</v>
      </c>
      <c r="C87" s="116" t="s">
        <v>195</v>
      </c>
      <c r="D87" s="106" t="s">
        <v>511</v>
      </c>
      <c r="E87" s="138" t="s">
        <v>388</v>
      </c>
      <c r="F87" s="138" t="s">
        <v>389</v>
      </c>
      <c r="G87" s="138" t="s">
        <v>297</v>
      </c>
      <c r="H87" s="138" t="s">
        <v>510</v>
      </c>
      <c r="I87" s="138">
        <v>12.1</v>
      </c>
      <c r="J87" s="139"/>
      <c r="K87" s="117" t="s">
        <v>148</v>
      </c>
      <c r="L87" s="107" t="s">
        <v>674</v>
      </c>
      <c r="M87" s="138">
        <v>50.8</v>
      </c>
      <c r="N87" s="93" t="e">
        <f>'STVS Unterhaltsreinigung'!$F$66</f>
        <v>#DIV/0!</v>
      </c>
      <c r="O87" s="108"/>
      <c r="P87" s="109">
        <f>Tabelle13[[#This Row],[Boden-
fläche
(m²)]]*Tabelle13[[#This Row],[Reinigungs-
tage/Jahr]]</f>
        <v>614.67999999999995</v>
      </c>
      <c r="Q87" s="109">
        <f>IFERROR(Tabelle13[[#This Row],[Reinigungs-
fläche
(m²/Jahr)]]/Tabelle13[[#This Row],[Richtwert
(m²/h)]],0)</f>
        <v>0</v>
      </c>
      <c r="R87" s="118">
        <f>IFERROR(Tabelle13[[#This Row],[Reinigungs-
zeit
(h/Jahr)]]*Tabelle13[[#This Row],[Stunden-verr.-satz
(€)]],0)</f>
        <v>0</v>
      </c>
    </row>
    <row r="88" spans="1:18" ht="31.5" x14ac:dyDescent="0.25">
      <c r="A88" s="114">
        <v>82</v>
      </c>
      <c r="B88" s="115" t="s">
        <v>194</v>
      </c>
      <c r="C88" s="116" t="s">
        <v>195</v>
      </c>
      <c r="D88" s="106" t="s">
        <v>511</v>
      </c>
      <c r="E88" s="138" t="s">
        <v>390</v>
      </c>
      <c r="F88" s="138" t="s">
        <v>391</v>
      </c>
      <c r="G88" s="138" t="s">
        <v>392</v>
      </c>
      <c r="H88" s="138" t="s">
        <v>510</v>
      </c>
      <c r="I88" s="138">
        <v>18.420000000000002</v>
      </c>
      <c r="J88" s="139"/>
      <c r="K88" s="117" t="s">
        <v>148</v>
      </c>
      <c r="L88" s="107" t="s">
        <v>674</v>
      </c>
      <c r="M88" s="138">
        <v>50.8</v>
      </c>
      <c r="N88" s="93" t="e">
        <f>'STVS Unterhaltsreinigung'!$F$66</f>
        <v>#DIV/0!</v>
      </c>
      <c r="O88" s="108"/>
      <c r="P88" s="109">
        <f>Tabelle13[[#This Row],[Boden-
fläche
(m²)]]*Tabelle13[[#This Row],[Reinigungs-
tage/Jahr]]</f>
        <v>935.73599999999999</v>
      </c>
      <c r="Q88" s="109">
        <f>IFERROR(Tabelle13[[#This Row],[Reinigungs-
fläche
(m²/Jahr)]]/Tabelle13[[#This Row],[Richtwert
(m²/h)]],0)</f>
        <v>0</v>
      </c>
      <c r="R88" s="118">
        <f>IFERROR(Tabelle13[[#This Row],[Reinigungs-
zeit
(h/Jahr)]]*Tabelle13[[#This Row],[Stunden-verr.-satz
(€)]],0)</f>
        <v>0</v>
      </c>
    </row>
    <row r="89" spans="1:18" ht="31.5" x14ac:dyDescent="0.25">
      <c r="A89" s="114">
        <v>83</v>
      </c>
      <c r="B89" s="115" t="s">
        <v>194</v>
      </c>
      <c r="C89" s="116" t="s">
        <v>195</v>
      </c>
      <c r="D89" s="106" t="s">
        <v>511</v>
      </c>
      <c r="E89" s="138" t="s">
        <v>393</v>
      </c>
      <c r="F89" s="138" t="s">
        <v>394</v>
      </c>
      <c r="G89" s="138" t="s">
        <v>395</v>
      </c>
      <c r="H89" s="138" t="s">
        <v>510</v>
      </c>
      <c r="I89" s="138">
        <v>18.420000000000002</v>
      </c>
      <c r="J89" s="139"/>
      <c r="K89" s="117" t="s">
        <v>148</v>
      </c>
      <c r="L89" s="107" t="s">
        <v>674</v>
      </c>
      <c r="M89" s="138">
        <v>50.8</v>
      </c>
      <c r="N89" s="93" t="e">
        <f>'STVS Unterhaltsreinigung'!$F$66</f>
        <v>#DIV/0!</v>
      </c>
      <c r="O89" s="108"/>
      <c r="P89" s="109">
        <f>Tabelle13[[#This Row],[Boden-
fläche
(m²)]]*Tabelle13[[#This Row],[Reinigungs-
tage/Jahr]]</f>
        <v>935.73599999999999</v>
      </c>
      <c r="Q89" s="109">
        <f>IFERROR(Tabelle13[[#This Row],[Reinigungs-
fläche
(m²/Jahr)]]/Tabelle13[[#This Row],[Richtwert
(m²/h)]],0)</f>
        <v>0</v>
      </c>
      <c r="R89" s="118">
        <f>IFERROR(Tabelle13[[#This Row],[Reinigungs-
zeit
(h/Jahr)]]*Tabelle13[[#This Row],[Stunden-verr.-satz
(€)]],0)</f>
        <v>0</v>
      </c>
    </row>
    <row r="90" spans="1:18" ht="31.5" x14ac:dyDescent="0.25">
      <c r="A90" s="114">
        <v>84</v>
      </c>
      <c r="B90" s="115" t="s">
        <v>194</v>
      </c>
      <c r="C90" s="116" t="s">
        <v>195</v>
      </c>
      <c r="D90" s="106" t="s">
        <v>511</v>
      </c>
      <c r="E90" s="138" t="s">
        <v>396</v>
      </c>
      <c r="F90" s="138" t="s">
        <v>397</v>
      </c>
      <c r="G90" s="138" t="s">
        <v>395</v>
      </c>
      <c r="H90" s="138" t="s">
        <v>510</v>
      </c>
      <c r="I90" s="138">
        <v>12.1</v>
      </c>
      <c r="J90" s="139"/>
      <c r="K90" s="117" t="s">
        <v>148</v>
      </c>
      <c r="L90" s="107" t="s">
        <v>674</v>
      </c>
      <c r="M90" s="138">
        <v>50.8</v>
      </c>
      <c r="N90" s="93" t="e">
        <f>'STVS Unterhaltsreinigung'!$F$66</f>
        <v>#DIV/0!</v>
      </c>
      <c r="O90" s="108"/>
      <c r="P90" s="109">
        <f>Tabelle13[[#This Row],[Boden-
fläche
(m²)]]*Tabelle13[[#This Row],[Reinigungs-
tage/Jahr]]</f>
        <v>614.67999999999995</v>
      </c>
      <c r="Q90" s="109">
        <f>IFERROR(Tabelle13[[#This Row],[Reinigungs-
fläche
(m²/Jahr)]]/Tabelle13[[#This Row],[Richtwert
(m²/h)]],0)</f>
        <v>0</v>
      </c>
      <c r="R90" s="118">
        <f>IFERROR(Tabelle13[[#This Row],[Reinigungs-
zeit
(h/Jahr)]]*Tabelle13[[#This Row],[Stunden-verr.-satz
(€)]],0)</f>
        <v>0</v>
      </c>
    </row>
    <row r="91" spans="1:18" ht="31.5" x14ac:dyDescent="0.25">
      <c r="A91" s="114">
        <v>85</v>
      </c>
      <c r="B91" s="115" t="s">
        <v>194</v>
      </c>
      <c r="C91" s="116" t="s">
        <v>195</v>
      </c>
      <c r="D91" s="106" t="s">
        <v>511</v>
      </c>
      <c r="E91" s="138" t="s">
        <v>398</v>
      </c>
      <c r="F91" s="138" t="s">
        <v>399</v>
      </c>
      <c r="G91" s="138" t="s">
        <v>400</v>
      </c>
      <c r="H91" s="138" t="s">
        <v>510</v>
      </c>
      <c r="I91" s="138">
        <v>12.1</v>
      </c>
      <c r="J91" s="139"/>
      <c r="K91" s="117" t="s">
        <v>148</v>
      </c>
      <c r="L91" s="107" t="s">
        <v>674</v>
      </c>
      <c r="M91" s="138">
        <v>50.8</v>
      </c>
      <c r="N91" s="93" t="e">
        <f>'STVS Unterhaltsreinigung'!$F$66</f>
        <v>#DIV/0!</v>
      </c>
      <c r="O91" s="108"/>
      <c r="P91" s="109">
        <f>Tabelle13[[#This Row],[Boden-
fläche
(m²)]]*Tabelle13[[#This Row],[Reinigungs-
tage/Jahr]]</f>
        <v>614.67999999999995</v>
      </c>
      <c r="Q91" s="109">
        <f>IFERROR(Tabelle13[[#This Row],[Reinigungs-
fläche
(m²/Jahr)]]/Tabelle13[[#This Row],[Richtwert
(m²/h)]],0)</f>
        <v>0</v>
      </c>
      <c r="R91" s="118">
        <f>IFERROR(Tabelle13[[#This Row],[Reinigungs-
zeit
(h/Jahr)]]*Tabelle13[[#This Row],[Stunden-verr.-satz
(€)]],0)</f>
        <v>0</v>
      </c>
    </row>
    <row r="92" spans="1:18" ht="31.5" x14ac:dyDescent="0.25">
      <c r="A92" s="114">
        <v>86</v>
      </c>
      <c r="B92" s="115" t="s">
        <v>194</v>
      </c>
      <c r="C92" s="116" t="s">
        <v>195</v>
      </c>
      <c r="D92" s="106" t="s">
        <v>511</v>
      </c>
      <c r="E92" s="138" t="s">
        <v>401</v>
      </c>
      <c r="F92" s="138" t="s">
        <v>402</v>
      </c>
      <c r="G92" s="138" t="s">
        <v>403</v>
      </c>
      <c r="H92" s="138" t="s">
        <v>510</v>
      </c>
      <c r="I92" s="138">
        <v>18.420000000000002</v>
      </c>
      <c r="J92" s="139"/>
      <c r="K92" s="117" t="s">
        <v>148</v>
      </c>
      <c r="L92" s="107" t="s">
        <v>674</v>
      </c>
      <c r="M92" s="138">
        <v>50.8</v>
      </c>
      <c r="N92" s="93" t="e">
        <f>'STVS Unterhaltsreinigung'!$F$66</f>
        <v>#DIV/0!</v>
      </c>
      <c r="O92" s="108"/>
      <c r="P92" s="109">
        <f>Tabelle13[[#This Row],[Boden-
fläche
(m²)]]*Tabelle13[[#This Row],[Reinigungs-
tage/Jahr]]</f>
        <v>935.73599999999999</v>
      </c>
      <c r="Q92" s="109">
        <f>IFERROR(Tabelle13[[#This Row],[Reinigungs-
fläche
(m²/Jahr)]]/Tabelle13[[#This Row],[Richtwert
(m²/h)]],0)</f>
        <v>0</v>
      </c>
      <c r="R92" s="118">
        <f>IFERROR(Tabelle13[[#This Row],[Reinigungs-
zeit
(h/Jahr)]]*Tabelle13[[#This Row],[Stunden-verr.-satz
(€)]],0)</f>
        <v>0</v>
      </c>
    </row>
    <row r="93" spans="1:18" ht="31.5" x14ac:dyDescent="0.25">
      <c r="A93" s="114">
        <v>87</v>
      </c>
      <c r="B93" s="115" t="s">
        <v>194</v>
      </c>
      <c r="C93" s="116" t="s">
        <v>195</v>
      </c>
      <c r="D93" s="106" t="s">
        <v>511</v>
      </c>
      <c r="E93" s="138" t="s">
        <v>404</v>
      </c>
      <c r="F93" s="138" t="s">
        <v>405</v>
      </c>
      <c r="G93" s="138" t="s">
        <v>406</v>
      </c>
      <c r="H93" s="138" t="s">
        <v>510</v>
      </c>
      <c r="I93" s="138">
        <v>17.510000000000002</v>
      </c>
      <c r="J93" s="139"/>
      <c r="K93" s="117" t="s">
        <v>148</v>
      </c>
      <c r="L93" s="107" t="s">
        <v>674</v>
      </c>
      <c r="M93" s="138">
        <v>50.8</v>
      </c>
      <c r="N93" s="93" t="e">
        <f>'STVS Unterhaltsreinigung'!$F$66</f>
        <v>#DIV/0!</v>
      </c>
      <c r="O93" s="108"/>
      <c r="P93" s="109">
        <f>Tabelle13[[#This Row],[Boden-
fläche
(m²)]]*Tabelle13[[#This Row],[Reinigungs-
tage/Jahr]]</f>
        <v>889.50800000000004</v>
      </c>
      <c r="Q93" s="109">
        <f>IFERROR(Tabelle13[[#This Row],[Reinigungs-
fläche
(m²/Jahr)]]/Tabelle13[[#This Row],[Richtwert
(m²/h)]],0)</f>
        <v>0</v>
      </c>
      <c r="R93" s="118">
        <f>IFERROR(Tabelle13[[#This Row],[Reinigungs-
zeit
(h/Jahr)]]*Tabelle13[[#This Row],[Stunden-verr.-satz
(€)]],0)</f>
        <v>0</v>
      </c>
    </row>
    <row r="94" spans="1:18" ht="31.5" x14ac:dyDescent="0.25">
      <c r="A94" s="114">
        <v>88</v>
      </c>
      <c r="B94" s="115" t="s">
        <v>194</v>
      </c>
      <c r="C94" s="116" t="s">
        <v>195</v>
      </c>
      <c r="D94" s="106" t="s">
        <v>511</v>
      </c>
      <c r="E94" s="138" t="s">
        <v>407</v>
      </c>
      <c r="F94" s="138" t="s">
        <v>408</v>
      </c>
      <c r="G94" s="138" t="s">
        <v>409</v>
      </c>
      <c r="H94" s="138" t="s">
        <v>510</v>
      </c>
      <c r="I94" s="138">
        <v>15.17</v>
      </c>
      <c r="J94" s="139"/>
      <c r="K94" s="117" t="s">
        <v>148</v>
      </c>
      <c r="L94" s="107" t="s">
        <v>674</v>
      </c>
      <c r="M94" s="138">
        <v>50.8</v>
      </c>
      <c r="N94" s="93" t="e">
        <f>'STVS Unterhaltsreinigung'!$F$66</f>
        <v>#DIV/0!</v>
      </c>
      <c r="O94" s="108"/>
      <c r="P94" s="109">
        <f>Tabelle13[[#This Row],[Boden-
fläche
(m²)]]*Tabelle13[[#This Row],[Reinigungs-
tage/Jahr]]</f>
        <v>770.63599999999997</v>
      </c>
      <c r="Q94" s="109">
        <f>IFERROR(Tabelle13[[#This Row],[Reinigungs-
fläche
(m²/Jahr)]]/Tabelle13[[#This Row],[Richtwert
(m²/h)]],0)</f>
        <v>0</v>
      </c>
      <c r="R94" s="118">
        <f>IFERROR(Tabelle13[[#This Row],[Reinigungs-
zeit
(h/Jahr)]]*Tabelle13[[#This Row],[Stunden-verr.-satz
(€)]],0)</f>
        <v>0</v>
      </c>
    </row>
    <row r="95" spans="1:18" ht="31.5" x14ac:dyDescent="0.25">
      <c r="A95" s="114">
        <v>89</v>
      </c>
      <c r="B95" s="115" t="s">
        <v>194</v>
      </c>
      <c r="C95" s="116" t="s">
        <v>195</v>
      </c>
      <c r="D95" s="106" t="s">
        <v>511</v>
      </c>
      <c r="E95" s="138" t="s">
        <v>410</v>
      </c>
      <c r="F95" s="138" t="s">
        <v>411</v>
      </c>
      <c r="G95" s="138" t="s">
        <v>412</v>
      </c>
      <c r="H95" s="138" t="s">
        <v>510</v>
      </c>
      <c r="I95" s="138">
        <v>25.98</v>
      </c>
      <c r="J95" s="139"/>
      <c r="K95" s="117" t="s">
        <v>148</v>
      </c>
      <c r="L95" s="107" t="s">
        <v>674</v>
      </c>
      <c r="M95" s="138">
        <v>50.8</v>
      </c>
      <c r="N95" s="93" t="e">
        <f>'STVS Unterhaltsreinigung'!$F$66</f>
        <v>#DIV/0!</v>
      </c>
      <c r="O95" s="108"/>
      <c r="P95" s="109">
        <f>Tabelle13[[#This Row],[Boden-
fläche
(m²)]]*Tabelle13[[#This Row],[Reinigungs-
tage/Jahr]]</f>
        <v>1319.7839999999999</v>
      </c>
      <c r="Q95" s="109">
        <f>IFERROR(Tabelle13[[#This Row],[Reinigungs-
fläche
(m²/Jahr)]]/Tabelle13[[#This Row],[Richtwert
(m²/h)]],0)</f>
        <v>0</v>
      </c>
      <c r="R95" s="118">
        <f>IFERROR(Tabelle13[[#This Row],[Reinigungs-
zeit
(h/Jahr)]]*Tabelle13[[#This Row],[Stunden-verr.-satz
(€)]],0)</f>
        <v>0</v>
      </c>
    </row>
    <row r="96" spans="1:18" ht="31.5" x14ac:dyDescent="0.25">
      <c r="A96" s="114">
        <v>90</v>
      </c>
      <c r="B96" s="115" t="s">
        <v>194</v>
      </c>
      <c r="C96" s="116" t="s">
        <v>195</v>
      </c>
      <c r="D96" s="106" t="s">
        <v>511</v>
      </c>
      <c r="E96" s="138" t="s">
        <v>413</v>
      </c>
      <c r="F96" s="138" t="s">
        <v>414</v>
      </c>
      <c r="G96" s="138" t="s">
        <v>415</v>
      </c>
      <c r="H96" s="138" t="s">
        <v>510</v>
      </c>
      <c r="I96" s="138">
        <v>28.74</v>
      </c>
      <c r="J96" s="139"/>
      <c r="K96" s="117" t="s">
        <v>148</v>
      </c>
      <c r="L96" s="107" t="s">
        <v>674</v>
      </c>
      <c r="M96" s="138">
        <v>50.8</v>
      </c>
      <c r="N96" s="93" t="e">
        <f>'STVS Unterhaltsreinigung'!$F$66</f>
        <v>#DIV/0!</v>
      </c>
      <c r="O96" s="108"/>
      <c r="P96" s="109">
        <f>Tabelle13[[#This Row],[Boden-
fläche
(m²)]]*Tabelle13[[#This Row],[Reinigungs-
tage/Jahr]]</f>
        <v>1459.9919999999997</v>
      </c>
      <c r="Q96" s="109">
        <f>IFERROR(Tabelle13[[#This Row],[Reinigungs-
fläche
(m²/Jahr)]]/Tabelle13[[#This Row],[Richtwert
(m²/h)]],0)</f>
        <v>0</v>
      </c>
      <c r="R96" s="118">
        <f>IFERROR(Tabelle13[[#This Row],[Reinigungs-
zeit
(h/Jahr)]]*Tabelle13[[#This Row],[Stunden-verr.-satz
(€)]],0)</f>
        <v>0</v>
      </c>
    </row>
    <row r="97" spans="1:18" ht="31.5" x14ac:dyDescent="0.25">
      <c r="A97" s="114">
        <v>91</v>
      </c>
      <c r="B97" s="115" t="s">
        <v>194</v>
      </c>
      <c r="C97" s="116" t="s">
        <v>195</v>
      </c>
      <c r="D97" s="106" t="s">
        <v>511</v>
      </c>
      <c r="E97" s="138" t="s">
        <v>416</v>
      </c>
      <c r="F97" s="138" t="s">
        <v>417</v>
      </c>
      <c r="G97" s="138" t="s">
        <v>418</v>
      </c>
      <c r="H97" s="138" t="s">
        <v>510</v>
      </c>
      <c r="I97" s="138">
        <v>8.0299999999999994</v>
      </c>
      <c r="J97" s="139"/>
      <c r="K97" s="117" t="s">
        <v>148</v>
      </c>
      <c r="L97" s="107" t="s">
        <v>674</v>
      </c>
      <c r="M97" s="138">
        <v>50.8</v>
      </c>
      <c r="N97" s="93" t="e">
        <f>'STVS Unterhaltsreinigung'!$F$66</f>
        <v>#DIV/0!</v>
      </c>
      <c r="O97" s="108"/>
      <c r="P97" s="109">
        <f>Tabelle13[[#This Row],[Boden-
fläche
(m²)]]*Tabelle13[[#This Row],[Reinigungs-
tage/Jahr]]</f>
        <v>407.92399999999992</v>
      </c>
      <c r="Q97" s="109">
        <f>IFERROR(Tabelle13[[#This Row],[Reinigungs-
fläche
(m²/Jahr)]]/Tabelle13[[#This Row],[Richtwert
(m²/h)]],0)</f>
        <v>0</v>
      </c>
      <c r="R97" s="118">
        <f>IFERROR(Tabelle13[[#This Row],[Reinigungs-
zeit
(h/Jahr)]]*Tabelle13[[#This Row],[Stunden-verr.-satz
(€)]],0)</f>
        <v>0</v>
      </c>
    </row>
    <row r="98" spans="1:18" ht="31.5" x14ac:dyDescent="0.25">
      <c r="A98" s="114">
        <v>92</v>
      </c>
      <c r="B98" s="115" t="s">
        <v>194</v>
      </c>
      <c r="C98" s="116" t="s">
        <v>195</v>
      </c>
      <c r="D98" s="106" t="s">
        <v>511</v>
      </c>
      <c r="E98" s="138" t="s">
        <v>419</v>
      </c>
      <c r="F98" s="138" t="s">
        <v>420</v>
      </c>
      <c r="G98" s="138" t="s">
        <v>403</v>
      </c>
      <c r="H98" s="138" t="s">
        <v>510</v>
      </c>
      <c r="I98" s="138">
        <v>8.5500000000000007</v>
      </c>
      <c r="J98" s="139"/>
      <c r="K98" s="117" t="s">
        <v>148</v>
      </c>
      <c r="L98" s="107" t="s">
        <v>674</v>
      </c>
      <c r="M98" s="138">
        <v>50.8</v>
      </c>
      <c r="N98" s="93" t="e">
        <f>'STVS Unterhaltsreinigung'!$F$66</f>
        <v>#DIV/0!</v>
      </c>
      <c r="O98" s="108"/>
      <c r="P98" s="109">
        <f>Tabelle13[[#This Row],[Boden-
fläche
(m²)]]*Tabelle13[[#This Row],[Reinigungs-
tage/Jahr]]</f>
        <v>434.34000000000003</v>
      </c>
      <c r="Q98" s="109">
        <f>IFERROR(Tabelle13[[#This Row],[Reinigungs-
fläche
(m²/Jahr)]]/Tabelle13[[#This Row],[Richtwert
(m²/h)]],0)</f>
        <v>0</v>
      </c>
      <c r="R98" s="118">
        <f>IFERROR(Tabelle13[[#This Row],[Reinigungs-
zeit
(h/Jahr)]]*Tabelle13[[#This Row],[Stunden-verr.-satz
(€)]],0)</f>
        <v>0</v>
      </c>
    </row>
    <row r="99" spans="1:18" ht="31.5" x14ac:dyDescent="0.25">
      <c r="A99" s="114">
        <v>93</v>
      </c>
      <c r="B99" s="115" t="s">
        <v>194</v>
      </c>
      <c r="C99" s="116" t="s">
        <v>195</v>
      </c>
      <c r="D99" s="106" t="s">
        <v>511</v>
      </c>
      <c r="E99" s="138" t="s">
        <v>421</v>
      </c>
      <c r="F99" s="138" t="s">
        <v>422</v>
      </c>
      <c r="G99" s="138" t="s">
        <v>423</v>
      </c>
      <c r="H99" s="138" t="s">
        <v>510</v>
      </c>
      <c r="I99" s="138">
        <v>8.5500000000000007</v>
      </c>
      <c r="J99" s="139"/>
      <c r="K99" s="117" t="s">
        <v>148</v>
      </c>
      <c r="L99" s="107" t="s">
        <v>674</v>
      </c>
      <c r="M99" s="138">
        <v>50.8</v>
      </c>
      <c r="N99" s="93" t="e">
        <f>'STVS Unterhaltsreinigung'!$F$66</f>
        <v>#DIV/0!</v>
      </c>
      <c r="O99" s="108"/>
      <c r="P99" s="109">
        <f>Tabelle13[[#This Row],[Boden-
fläche
(m²)]]*Tabelle13[[#This Row],[Reinigungs-
tage/Jahr]]</f>
        <v>434.34000000000003</v>
      </c>
      <c r="Q99" s="109">
        <f>IFERROR(Tabelle13[[#This Row],[Reinigungs-
fläche
(m²/Jahr)]]/Tabelle13[[#This Row],[Richtwert
(m²/h)]],0)</f>
        <v>0</v>
      </c>
      <c r="R99" s="118">
        <f>IFERROR(Tabelle13[[#This Row],[Reinigungs-
zeit
(h/Jahr)]]*Tabelle13[[#This Row],[Stunden-verr.-satz
(€)]],0)</f>
        <v>0</v>
      </c>
    </row>
    <row r="100" spans="1:18" ht="31.5" x14ac:dyDescent="0.25">
      <c r="A100" s="114">
        <v>94</v>
      </c>
      <c r="B100" s="115" t="s">
        <v>194</v>
      </c>
      <c r="C100" s="116" t="s">
        <v>195</v>
      </c>
      <c r="D100" s="106" t="s">
        <v>511</v>
      </c>
      <c r="E100" s="138" t="s">
        <v>424</v>
      </c>
      <c r="F100" s="138" t="s">
        <v>425</v>
      </c>
      <c r="G100" s="138" t="s">
        <v>378</v>
      </c>
      <c r="H100" s="138" t="s">
        <v>510</v>
      </c>
      <c r="I100" s="138">
        <v>13.8</v>
      </c>
      <c r="J100" s="139"/>
      <c r="K100" s="117" t="s">
        <v>148</v>
      </c>
      <c r="L100" s="107" t="s">
        <v>674</v>
      </c>
      <c r="M100" s="138">
        <v>50.8</v>
      </c>
      <c r="N100" s="93" t="e">
        <f>'STVS Unterhaltsreinigung'!$F$66</f>
        <v>#DIV/0!</v>
      </c>
      <c r="O100" s="108"/>
      <c r="P100" s="109">
        <f>Tabelle13[[#This Row],[Boden-
fläche
(m²)]]*Tabelle13[[#This Row],[Reinigungs-
tage/Jahr]]</f>
        <v>701.04</v>
      </c>
      <c r="Q100" s="109">
        <f>IFERROR(Tabelle13[[#This Row],[Reinigungs-
fläche
(m²/Jahr)]]/Tabelle13[[#This Row],[Richtwert
(m²/h)]],0)</f>
        <v>0</v>
      </c>
      <c r="R100" s="118">
        <f>IFERROR(Tabelle13[[#This Row],[Reinigungs-
zeit
(h/Jahr)]]*Tabelle13[[#This Row],[Stunden-verr.-satz
(€)]],0)</f>
        <v>0</v>
      </c>
    </row>
    <row r="101" spans="1:18" ht="31.5" x14ac:dyDescent="0.25">
      <c r="A101" s="114">
        <v>95</v>
      </c>
      <c r="B101" s="115" t="s">
        <v>194</v>
      </c>
      <c r="C101" s="116" t="s">
        <v>195</v>
      </c>
      <c r="D101" s="106" t="s">
        <v>511</v>
      </c>
      <c r="E101" s="138" t="s">
        <v>426</v>
      </c>
      <c r="F101" s="138" t="s">
        <v>427</v>
      </c>
      <c r="G101" s="138" t="s">
        <v>428</v>
      </c>
      <c r="H101" s="138" t="s">
        <v>510</v>
      </c>
      <c r="I101" s="138">
        <v>13.87</v>
      </c>
      <c r="J101" s="139"/>
      <c r="K101" s="117" t="s">
        <v>148</v>
      </c>
      <c r="L101" s="107" t="s">
        <v>674</v>
      </c>
      <c r="M101" s="138">
        <v>50.8</v>
      </c>
      <c r="N101" s="93" t="e">
        <f>'STVS Unterhaltsreinigung'!$F$66</f>
        <v>#DIV/0!</v>
      </c>
      <c r="O101" s="108"/>
      <c r="P101" s="109">
        <f>Tabelle13[[#This Row],[Boden-
fläche
(m²)]]*Tabelle13[[#This Row],[Reinigungs-
tage/Jahr]]</f>
        <v>704.59599999999989</v>
      </c>
      <c r="Q101" s="109">
        <f>IFERROR(Tabelle13[[#This Row],[Reinigungs-
fläche
(m²/Jahr)]]/Tabelle13[[#This Row],[Richtwert
(m²/h)]],0)</f>
        <v>0</v>
      </c>
      <c r="R101" s="118">
        <f>IFERROR(Tabelle13[[#This Row],[Reinigungs-
zeit
(h/Jahr)]]*Tabelle13[[#This Row],[Stunden-verr.-satz
(€)]],0)</f>
        <v>0</v>
      </c>
    </row>
    <row r="102" spans="1:18" ht="31.5" x14ac:dyDescent="0.25">
      <c r="A102" s="114">
        <v>96</v>
      </c>
      <c r="B102" s="115" t="s">
        <v>194</v>
      </c>
      <c r="C102" s="116" t="s">
        <v>195</v>
      </c>
      <c r="D102" s="106" t="s">
        <v>511</v>
      </c>
      <c r="E102" s="138" t="s">
        <v>429</v>
      </c>
      <c r="F102" s="138" t="s">
        <v>430</v>
      </c>
      <c r="G102" s="138" t="s">
        <v>431</v>
      </c>
      <c r="H102" s="138" t="s">
        <v>510</v>
      </c>
      <c r="I102" s="138">
        <v>13.8</v>
      </c>
      <c r="J102" s="139"/>
      <c r="K102" s="117" t="s">
        <v>148</v>
      </c>
      <c r="L102" s="107" t="s">
        <v>674</v>
      </c>
      <c r="M102" s="138">
        <v>50.8</v>
      </c>
      <c r="N102" s="93" t="e">
        <f>'STVS Unterhaltsreinigung'!$F$66</f>
        <v>#DIV/0!</v>
      </c>
      <c r="O102" s="108"/>
      <c r="P102" s="109">
        <f>Tabelle13[[#This Row],[Boden-
fläche
(m²)]]*Tabelle13[[#This Row],[Reinigungs-
tage/Jahr]]</f>
        <v>701.04</v>
      </c>
      <c r="Q102" s="109">
        <f>IFERROR(Tabelle13[[#This Row],[Reinigungs-
fläche
(m²/Jahr)]]/Tabelle13[[#This Row],[Richtwert
(m²/h)]],0)</f>
        <v>0</v>
      </c>
      <c r="R102" s="118">
        <f>IFERROR(Tabelle13[[#This Row],[Reinigungs-
zeit
(h/Jahr)]]*Tabelle13[[#This Row],[Stunden-verr.-satz
(€)]],0)</f>
        <v>0</v>
      </c>
    </row>
    <row r="103" spans="1:18" ht="31.5" x14ac:dyDescent="0.25">
      <c r="A103" s="114">
        <v>97</v>
      </c>
      <c r="B103" s="115" t="s">
        <v>194</v>
      </c>
      <c r="C103" s="116" t="s">
        <v>195</v>
      </c>
      <c r="D103" s="106" t="s">
        <v>511</v>
      </c>
      <c r="E103" s="138" t="s">
        <v>432</v>
      </c>
      <c r="F103" s="138" t="s">
        <v>433</v>
      </c>
      <c r="G103" s="138" t="s">
        <v>381</v>
      </c>
      <c r="H103" s="138" t="s">
        <v>510</v>
      </c>
      <c r="I103" s="138">
        <v>9.08</v>
      </c>
      <c r="J103" s="139"/>
      <c r="K103" s="117" t="s">
        <v>148</v>
      </c>
      <c r="L103" s="107" t="s">
        <v>674</v>
      </c>
      <c r="M103" s="138">
        <v>50.8</v>
      </c>
      <c r="N103" s="93" t="e">
        <f>'STVS Unterhaltsreinigung'!$F$66</f>
        <v>#DIV/0!</v>
      </c>
      <c r="O103" s="108"/>
      <c r="P103" s="109">
        <f>Tabelle13[[#This Row],[Boden-
fläche
(m²)]]*Tabelle13[[#This Row],[Reinigungs-
tage/Jahr]]</f>
        <v>461.26399999999995</v>
      </c>
      <c r="Q103" s="109">
        <f>IFERROR(Tabelle13[[#This Row],[Reinigungs-
fläche
(m²/Jahr)]]/Tabelle13[[#This Row],[Richtwert
(m²/h)]],0)</f>
        <v>0</v>
      </c>
      <c r="R103" s="118">
        <f>IFERROR(Tabelle13[[#This Row],[Reinigungs-
zeit
(h/Jahr)]]*Tabelle13[[#This Row],[Stunden-verr.-satz
(€)]],0)</f>
        <v>0</v>
      </c>
    </row>
    <row r="104" spans="1:18" ht="31.5" x14ac:dyDescent="0.25">
      <c r="A104" s="114">
        <v>98</v>
      </c>
      <c r="B104" s="115" t="s">
        <v>194</v>
      </c>
      <c r="C104" s="116" t="s">
        <v>195</v>
      </c>
      <c r="D104" s="106" t="s">
        <v>511</v>
      </c>
      <c r="E104" s="138" t="s">
        <v>434</v>
      </c>
      <c r="F104" s="138" t="s">
        <v>435</v>
      </c>
      <c r="G104" s="138" t="s">
        <v>436</v>
      </c>
      <c r="H104" s="138" t="s">
        <v>510</v>
      </c>
      <c r="I104" s="138">
        <v>9.31</v>
      </c>
      <c r="J104" s="139"/>
      <c r="K104" s="117" t="s">
        <v>148</v>
      </c>
      <c r="L104" s="107" t="s">
        <v>674</v>
      </c>
      <c r="M104" s="138">
        <v>50.8</v>
      </c>
      <c r="N104" s="93" t="e">
        <f>'STVS Unterhaltsreinigung'!$F$66</f>
        <v>#DIV/0!</v>
      </c>
      <c r="O104" s="108"/>
      <c r="P104" s="109">
        <f>Tabelle13[[#This Row],[Boden-
fläche
(m²)]]*Tabelle13[[#This Row],[Reinigungs-
tage/Jahr]]</f>
        <v>472.94799999999998</v>
      </c>
      <c r="Q104" s="109">
        <f>IFERROR(Tabelle13[[#This Row],[Reinigungs-
fläche
(m²/Jahr)]]/Tabelle13[[#This Row],[Richtwert
(m²/h)]],0)</f>
        <v>0</v>
      </c>
      <c r="R104" s="118">
        <f>IFERROR(Tabelle13[[#This Row],[Reinigungs-
zeit
(h/Jahr)]]*Tabelle13[[#This Row],[Stunden-verr.-satz
(€)]],0)</f>
        <v>0</v>
      </c>
    </row>
    <row r="105" spans="1:18" ht="31.5" x14ac:dyDescent="0.25">
      <c r="A105" s="114">
        <v>99</v>
      </c>
      <c r="B105" s="115" t="s">
        <v>194</v>
      </c>
      <c r="C105" s="116" t="s">
        <v>195</v>
      </c>
      <c r="D105" s="106" t="s">
        <v>511</v>
      </c>
      <c r="E105" s="138" t="s">
        <v>437</v>
      </c>
      <c r="F105" s="138" t="s">
        <v>438</v>
      </c>
      <c r="G105" s="138" t="s">
        <v>439</v>
      </c>
      <c r="H105" s="138" t="s">
        <v>510</v>
      </c>
      <c r="I105" s="138">
        <v>22.8</v>
      </c>
      <c r="J105" s="139"/>
      <c r="K105" s="117" t="s">
        <v>148</v>
      </c>
      <c r="L105" s="107" t="s">
        <v>674</v>
      </c>
      <c r="M105" s="138">
        <v>50.8</v>
      </c>
      <c r="N105" s="93" t="e">
        <f>'STVS Unterhaltsreinigung'!$F$66</f>
        <v>#DIV/0!</v>
      </c>
      <c r="O105" s="108"/>
      <c r="P105" s="109">
        <f>Tabelle13[[#This Row],[Boden-
fläche
(m²)]]*Tabelle13[[#This Row],[Reinigungs-
tage/Jahr]]</f>
        <v>1158.24</v>
      </c>
      <c r="Q105" s="109">
        <f>IFERROR(Tabelle13[[#This Row],[Reinigungs-
fläche
(m²/Jahr)]]/Tabelle13[[#This Row],[Richtwert
(m²/h)]],0)</f>
        <v>0</v>
      </c>
      <c r="R105" s="118">
        <f>IFERROR(Tabelle13[[#This Row],[Reinigungs-
zeit
(h/Jahr)]]*Tabelle13[[#This Row],[Stunden-verr.-satz
(€)]],0)</f>
        <v>0</v>
      </c>
    </row>
    <row r="106" spans="1:18" ht="31.5" x14ac:dyDescent="0.25">
      <c r="A106" s="114">
        <v>100</v>
      </c>
      <c r="B106" s="115" t="s">
        <v>194</v>
      </c>
      <c r="C106" s="116" t="s">
        <v>195</v>
      </c>
      <c r="D106" s="106" t="s">
        <v>511</v>
      </c>
      <c r="E106" s="138" t="s">
        <v>440</v>
      </c>
      <c r="F106" s="138" t="s">
        <v>441</v>
      </c>
      <c r="G106" s="138" t="s">
        <v>392</v>
      </c>
      <c r="H106" s="138" t="s">
        <v>510</v>
      </c>
      <c r="I106" s="138">
        <v>18.05</v>
      </c>
      <c r="J106" s="139"/>
      <c r="K106" s="117" t="s">
        <v>148</v>
      </c>
      <c r="L106" s="107" t="s">
        <v>674</v>
      </c>
      <c r="M106" s="138">
        <v>50.8</v>
      </c>
      <c r="N106" s="93" t="e">
        <f>'STVS Unterhaltsreinigung'!$F$66</f>
        <v>#DIV/0!</v>
      </c>
      <c r="O106" s="108"/>
      <c r="P106" s="109">
        <f>Tabelle13[[#This Row],[Boden-
fläche
(m²)]]*Tabelle13[[#This Row],[Reinigungs-
tage/Jahr]]</f>
        <v>916.93999999999994</v>
      </c>
      <c r="Q106" s="109">
        <f>IFERROR(Tabelle13[[#This Row],[Reinigungs-
fläche
(m²/Jahr)]]/Tabelle13[[#This Row],[Richtwert
(m²/h)]],0)</f>
        <v>0</v>
      </c>
      <c r="R106" s="118">
        <f>IFERROR(Tabelle13[[#This Row],[Reinigungs-
zeit
(h/Jahr)]]*Tabelle13[[#This Row],[Stunden-verr.-satz
(€)]],0)</f>
        <v>0</v>
      </c>
    </row>
    <row r="107" spans="1:18" ht="31.5" x14ac:dyDescent="0.25">
      <c r="A107" s="114">
        <v>101</v>
      </c>
      <c r="B107" s="115" t="s">
        <v>194</v>
      </c>
      <c r="C107" s="116" t="s">
        <v>195</v>
      </c>
      <c r="D107" s="106" t="s">
        <v>511</v>
      </c>
      <c r="E107" s="138" t="s">
        <v>442</v>
      </c>
      <c r="F107" s="138" t="s">
        <v>443</v>
      </c>
      <c r="G107" s="138" t="s">
        <v>392</v>
      </c>
      <c r="H107" s="138" t="s">
        <v>510</v>
      </c>
      <c r="I107" s="138">
        <v>18.37</v>
      </c>
      <c r="J107" s="139"/>
      <c r="K107" s="117" t="s">
        <v>148</v>
      </c>
      <c r="L107" s="107" t="s">
        <v>674</v>
      </c>
      <c r="M107" s="138">
        <v>50.8</v>
      </c>
      <c r="N107" s="93" t="e">
        <f>'STVS Unterhaltsreinigung'!$F$66</f>
        <v>#DIV/0!</v>
      </c>
      <c r="O107" s="108"/>
      <c r="P107" s="109">
        <f>Tabelle13[[#This Row],[Boden-
fläche
(m²)]]*Tabelle13[[#This Row],[Reinigungs-
tage/Jahr]]</f>
        <v>933.19600000000003</v>
      </c>
      <c r="Q107" s="109">
        <f>IFERROR(Tabelle13[[#This Row],[Reinigungs-
fläche
(m²/Jahr)]]/Tabelle13[[#This Row],[Richtwert
(m²/h)]],0)</f>
        <v>0</v>
      </c>
      <c r="R107" s="118">
        <f>IFERROR(Tabelle13[[#This Row],[Reinigungs-
zeit
(h/Jahr)]]*Tabelle13[[#This Row],[Stunden-verr.-satz
(€)]],0)</f>
        <v>0</v>
      </c>
    </row>
    <row r="108" spans="1:18" ht="31.5" x14ac:dyDescent="0.25">
      <c r="A108" s="114">
        <v>102</v>
      </c>
      <c r="B108" s="115" t="s">
        <v>194</v>
      </c>
      <c r="C108" s="116" t="s">
        <v>195</v>
      </c>
      <c r="D108" s="106" t="s">
        <v>511</v>
      </c>
      <c r="E108" s="138" t="s">
        <v>444</v>
      </c>
      <c r="F108" s="138" t="s">
        <v>445</v>
      </c>
      <c r="G108" s="138" t="s">
        <v>392</v>
      </c>
      <c r="H108" s="138" t="s">
        <v>510</v>
      </c>
      <c r="I108" s="138">
        <v>17.600000000000001</v>
      </c>
      <c r="J108" s="139"/>
      <c r="K108" s="117" t="s">
        <v>148</v>
      </c>
      <c r="L108" s="107" t="s">
        <v>674</v>
      </c>
      <c r="M108" s="138">
        <v>50.8</v>
      </c>
      <c r="N108" s="93" t="e">
        <f>'STVS Unterhaltsreinigung'!$F$66</f>
        <v>#DIV/0!</v>
      </c>
      <c r="O108" s="108"/>
      <c r="P108" s="109">
        <f>Tabelle13[[#This Row],[Boden-
fläche
(m²)]]*Tabelle13[[#This Row],[Reinigungs-
tage/Jahr]]</f>
        <v>894.08</v>
      </c>
      <c r="Q108" s="109">
        <f>IFERROR(Tabelle13[[#This Row],[Reinigungs-
fläche
(m²/Jahr)]]/Tabelle13[[#This Row],[Richtwert
(m²/h)]],0)</f>
        <v>0</v>
      </c>
      <c r="R108" s="118">
        <f>IFERROR(Tabelle13[[#This Row],[Reinigungs-
zeit
(h/Jahr)]]*Tabelle13[[#This Row],[Stunden-verr.-satz
(€)]],0)</f>
        <v>0</v>
      </c>
    </row>
    <row r="109" spans="1:18" ht="31.5" x14ac:dyDescent="0.25">
      <c r="A109" s="114">
        <v>103</v>
      </c>
      <c r="B109" s="115" t="s">
        <v>194</v>
      </c>
      <c r="C109" s="116" t="s">
        <v>195</v>
      </c>
      <c r="D109" s="106" t="s">
        <v>511</v>
      </c>
      <c r="E109" s="138" t="s">
        <v>446</v>
      </c>
      <c r="F109" s="138" t="s">
        <v>447</v>
      </c>
      <c r="G109" s="138" t="s">
        <v>392</v>
      </c>
      <c r="H109" s="138" t="s">
        <v>510</v>
      </c>
      <c r="I109" s="138">
        <v>17.600000000000001</v>
      </c>
      <c r="J109" s="139"/>
      <c r="K109" s="117" t="s">
        <v>148</v>
      </c>
      <c r="L109" s="107" t="s">
        <v>674</v>
      </c>
      <c r="M109" s="138">
        <v>50.8</v>
      </c>
      <c r="N109" s="93" t="e">
        <f>'STVS Unterhaltsreinigung'!$F$66</f>
        <v>#DIV/0!</v>
      </c>
      <c r="O109" s="108"/>
      <c r="P109" s="109">
        <f>Tabelle13[[#This Row],[Boden-
fläche
(m²)]]*Tabelle13[[#This Row],[Reinigungs-
tage/Jahr]]</f>
        <v>894.08</v>
      </c>
      <c r="Q109" s="109">
        <f>IFERROR(Tabelle13[[#This Row],[Reinigungs-
fläche
(m²/Jahr)]]/Tabelle13[[#This Row],[Richtwert
(m²/h)]],0)</f>
        <v>0</v>
      </c>
      <c r="R109" s="118">
        <f>IFERROR(Tabelle13[[#This Row],[Reinigungs-
zeit
(h/Jahr)]]*Tabelle13[[#This Row],[Stunden-verr.-satz
(€)]],0)</f>
        <v>0</v>
      </c>
    </row>
    <row r="110" spans="1:18" ht="31.5" x14ac:dyDescent="0.25">
      <c r="A110" s="114">
        <v>104</v>
      </c>
      <c r="B110" s="115" t="s">
        <v>194</v>
      </c>
      <c r="C110" s="116" t="s">
        <v>195</v>
      </c>
      <c r="D110" s="106" t="s">
        <v>511</v>
      </c>
      <c r="E110" s="138" t="s">
        <v>448</v>
      </c>
      <c r="F110" s="138" t="s">
        <v>449</v>
      </c>
      <c r="G110" s="138" t="s">
        <v>450</v>
      </c>
      <c r="H110" s="138" t="s">
        <v>510</v>
      </c>
      <c r="I110" s="138">
        <v>18.37</v>
      </c>
      <c r="J110" s="139"/>
      <c r="K110" s="117" t="s">
        <v>148</v>
      </c>
      <c r="L110" s="107" t="s">
        <v>674</v>
      </c>
      <c r="M110" s="138">
        <v>50.8</v>
      </c>
      <c r="N110" s="93" t="e">
        <f>'STVS Unterhaltsreinigung'!$F$66</f>
        <v>#DIV/0!</v>
      </c>
      <c r="O110" s="108"/>
      <c r="P110" s="109">
        <f>Tabelle13[[#This Row],[Boden-
fläche
(m²)]]*Tabelle13[[#This Row],[Reinigungs-
tage/Jahr]]</f>
        <v>933.19600000000003</v>
      </c>
      <c r="Q110" s="109">
        <f>IFERROR(Tabelle13[[#This Row],[Reinigungs-
fläche
(m²/Jahr)]]/Tabelle13[[#This Row],[Richtwert
(m²/h)]],0)</f>
        <v>0</v>
      </c>
      <c r="R110" s="118">
        <f>IFERROR(Tabelle13[[#This Row],[Reinigungs-
zeit
(h/Jahr)]]*Tabelle13[[#This Row],[Stunden-verr.-satz
(€)]],0)</f>
        <v>0</v>
      </c>
    </row>
    <row r="111" spans="1:18" ht="31.5" x14ac:dyDescent="0.25">
      <c r="A111" s="114">
        <v>105</v>
      </c>
      <c r="B111" s="115" t="s">
        <v>194</v>
      </c>
      <c r="C111" s="116" t="s">
        <v>195</v>
      </c>
      <c r="D111" s="106" t="s">
        <v>511</v>
      </c>
      <c r="E111" s="138" t="s">
        <v>451</v>
      </c>
      <c r="F111" s="138" t="s">
        <v>452</v>
      </c>
      <c r="G111" s="138" t="s">
        <v>450</v>
      </c>
      <c r="H111" s="138" t="s">
        <v>510</v>
      </c>
      <c r="I111" s="138">
        <v>18.43</v>
      </c>
      <c r="J111" s="139"/>
      <c r="K111" s="117" t="s">
        <v>148</v>
      </c>
      <c r="L111" s="107" t="s">
        <v>674</v>
      </c>
      <c r="M111" s="138">
        <v>50.8</v>
      </c>
      <c r="N111" s="93" t="e">
        <f>'STVS Unterhaltsreinigung'!$F$66</f>
        <v>#DIV/0!</v>
      </c>
      <c r="O111" s="108"/>
      <c r="P111" s="109">
        <f>Tabelle13[[#This Row],[Boden-
fläche
(m²)]]*Tabelle13[[#This Row],[Reinigungs-
tage/Jahr]]</f>
        <v>936.24399999999991</v>
      </c>
      <c r="Q111" s="109">
        <f>IFERROR(Tabelle13[[#This Row],[Reinigungs-
fläche
(m²/Jahr)]]/Tabelle13[[#This Row],[Richtwert
(m²/h)]],0)</f>
        <v>0</v>
      </c>
      <c r="R111" s="118">
        <f>IFERROR(Tabelle13[[#This Row],[Reinigungs-
zeit
(h/Jahr)]]*Tabelle13[[#This Row],[Stunden-verr.-satz
(€)]],0)</f>
        <v>0</v>
      </c>
    </row>
    <row r="112" spans="1:18" ht="31.5" x14ac:dyDescent="0.25">
      <c r="A112" s="114">
        <v>106</v>
      </c>
      <c r="B112" s="115" t="s">
        <v>194</v>
      </c>
      <c r="C112" s="116" t="s">
        <v>195</v>
      </c>
      <c r="D112" s="106" t="s">
        <v>511</v>
      </c>
      <c r="E112" s="138" t="s">
        <v>453</v>
      </c>
      <c r="F112" s="138" t="s">
        <v>454</v>
      </c>
      <c r="G112" s="138" t="s">
        <v>455</v>
      </c>
      <c r="H112" s="138" t="s">
        <v>510</v>
      </c>
      <c r="I112" s="138">
        <v>18.37</v>
      </c>
      <c r="J112" s="139"/>
      <c r="K112" s="117" t="s">
        <v>148</v>
      </c>
      <c r="L112" s="107" t="s">
        <v>674</v>
      </c>
      <c r="M112" s="138">
        <v>50.8</v>
      </c>
      <c r="N112" s="93" t="e">
        <f>'STVS Unterhaltsreinigung'!$F$66</f>
        <v>#DIV/0!</v>
      </c>
      <c r="O112" s="108"/>
      <c r="P112" s="109">
        <f>Tabelle13[[#This Row],[Boden-
fläche
(m²)]]*Tabelle13[[#This Row],[Reinigungs-
tage/Jahr]]</f>
        <v>933.19600000000003</v>
      </c>
      <c r="Q112" s="109">
        <f>IFERROR(Tabelle13[[#This Row],[Reinigungs-
fläche
(m²/Jahr)]]/Tabelle13[[#This Row],[Richtwert
(m²/h)]],0)</f>
        <v>0</v>
      </c>
      <c r="R112" s="118">
        <f>IFERROR(Tabelle13[[#This Row],[Reinigungs-
zeit
(h/Jahr)]]*Tabelle13[[#This Row],[Stunden-verr.-satz
(€)]],0)</f>
        <v>0</v>
      </c>
    </row>
    <row r="113" spans="1:18" ht="31.5" x14ac:dyDescent="0.25">
      <c r="A113" s="114">
        <v>107</v>
      </c>
      <c r="B113" s="115" t="s">
        <v>194</v>
      </c>
      <c r="C113" s="116" t="s">
        <v>195</v>
      </c>
      <c r="D113" s="106" t="s">
        <v>511</v>
      </c>
      <c r="E113" s="138" t="s">
        <v>456</v>
      </c>
      <c r="F113" s="138" t="s">
        <v>457</v>
      </c>
      <c r="G113" s="138" t="s">
        <v>455</v>
      </c>
      <c r="H113" s="138" t="s">
        <v>510</v>
      </c>
      <c r="I113" s="138">
        <v>18.420000000000002</v>
      </c>
      <c r="J113" s="139"/>
      <c r="K113" s="117" t="s">
        <v>148</v>
      </c>
      <c r="L113" s="107" t="s">
        <v>674</v>
      </c>
      <c r="M113" s="138">
        <v>50.8</v>
      </c>
      <c r="N113" s="93" t="e">
        <f>'STVS Unterhaltsreinigung'!$F$66</f>
        <v>#DIV/0!</v>
      </c>
      <c r="O113" s="108"/>
      <c r="P113" s="109">
        <f>Tabelle13[[#This Row],[Boden-
fläche
(m²)]]*Tabelle13[[#This Row],[Reinigungs-
tage/Jahr]]</f>
        <v>935.73599999999999</v>
      </c>
      <c r="Q113" s="109">
        <f>IFERROR(Tabelle13[[#This Row],[Reinigungs-
fläche
(m²/Jahr)]]/Tabelle13[[#This Row],[Richtwert
(m²/h)]],0)</f>
        <v>0</v>
      </c>
      <c r="R113" s="118">
        <f>IFERROR(Tabelle13[[#This Row],[Reinigungs-
zeit
(h/Jahr)]]*Tabelle13[[#This Row],[Stunden-verr.-satz
(€)]],0)</f>
        <v>0</v>
      </c>
    </row>
    <row r="114" spans="1:18" ht="31.5" x14ac:dyDescent="0.25">
      <c r="A114" s="114">
        <v>108</v>
      </c>
      <c r="B114" s="115" t="s">
        <v>194</v>
      </c>
      <c r="C114" s="116" t="s">
        <v>195</v>
      </c>
      <c r="D114" s="106" t="s">
        <v>511</v>
      </c>
      <c r="E114" s="138" t="s">
        <v>458</v>
      </c>
      <c r="F114" s="138" t="s">
        <v>459</v>
      </c>
      <c r="G114" s="138" t="s">
        <v>395</v>
      </c>
      <c r="H114" s="138" t="s">
        <v>510</v>
      </c>
      <c r="I114" s="138">
        <v>18.420000000000002</v>
      </c>
      <c r="J114" s="139"/>
      <c r="K114" s="117" t="s">
        <v>148</v>
      </c>
      <c r="L114" s="107" t="s">
        <v>674</v>
      </c>
      <c r="M114" s="138">
        <v>50.8</v>
      </c>
      <c r="N114" s="93" t="e">
        <f>'STVS Unterhaltsreinigung'!$F$66</f>
        <v>#DIV/0!</v>
      </c>
      <c r="O114" s="108"/>
      <c r="P114" s="109">
        <f>Tabelle13[[#This Row],[Boden-
fläche
(m²)]]*Tabelle13[[#This Row],[Reinigungs-
tage/Jahr]]</f>
        <v>935.73599999999999</v>
      </c>
      <c r="Q114" s="109">
        <f>IFERROR(Tabelle13[[#This Row],[Reinigungs-
fläche
(m²/Jahr)]]/Tabelle13[[#This Row],[Richtwert
(m²/h)]],0)</f>
        <v>0</v>
      </c>
      <c r="R114" s="118">
        <f>IFERROR(Tabelle13[[#This Row],[Reinigungs-
zeit
(h/Jahr)]]*Tabelle13[[#This Row],[Stunden-verr.-satz
(€)]],0)</f>
        <v>0</v>
      </c>
    </row>
    <row r="115" spans="1:18" ht="31.5" x14ac:dyDescent="0.25">
      <c r="A115" s="114">
        <v>109</v>
      </c>
      <c r="B115" s="115" t="s">
        <v>194</v>
      </c>
      <c r="C115" s="116" t="s">
        <v>195</v>
      </c>
      <c r="D115" s="106" t="s">
        <v>511</v>
      </c>
      <c r="E115" s="138" t="s">
        <v>460</v>
      </c>
      <c r="F115" s="138" t="s">
        <v>461</v>
      </c>
      <c r="G115" s="138" t="s">
        <v>395</v>
      </c>
      <c r="H115" s="138" t="s">
        <v>510</v>
      </c>
      <c r="I115" s="138">
        <v>18.37</v>
      </c>
      <c r="J115" s="139"/>
      <c r="K115" s="117" t="s">
        <v>148</v>
      </c>
      <c r="L115" s="107" t="s">
        <v>674</v>
      </c>
      <c r="M115" s="138">
        <v>50.8</v>
      </c>
      <c r="N115" s="93" t="e">
        <f>'STVS Unterhaltsreinigung'!$F$66</f>
        <v>#DIV/0!</v>
      </c>
      <c r="O115" s="108"/>
      <c r="P115" s="109">
        <f>Tabelle13[[#This Row],[Boden-
fläche
(m²)]]*Tabelle13[[#This Row],[Reinigungs-
tage/Jahr]]</f>
        <v>933.19600000000003</v>
      </c>
      <c r="Q115" s="109">
        <f>IFERROR(Tabelle13[[#This Row],[Reinigungs-
fläche
(m²/Jahr)]]/Tabelle13[[#This Row],[Richtwert
(m²/h)]],0)</f>
        <v>0</v>
      </c>
      <c r="R115" s="118">
        <f>IFERROR(Tabelle13[[#This Row],[Reinigungs-
zeit
(h/Jahr)]]*Tabelle13[[#This Row],[Stunden-verr.-satz
(€)]],0)</f>
        <v>0</v>
      </c>
    </row>
    <row r="116" spans="1:18" ht="31.5" x14ac:dyDescent="0.25">
      <c r="A116" s="114">
        <v>110</v>
      </c>
      <c r="B116" s="115" t="s">
        <v>194</v>
      </c>
      <c r="C116" s="116" t="s">
        <v>195</v>
      </c>
      <c r="D116" s="106" t="s">
        <v>511</v>
      </c>
      <c r="E116" s="138" t="s">
        <v>462</v>
      </c>
      <c r="F116" s="138" t="s">
        <v>463</v>
      </c>
      <c r="G116" s="138" t="s">
        <v>418</v>
      </c>
      <c r="H116" s="138" t="s">
        <v>510</v>
      </c>
      <c r="I116" s="138">
        <v>18.37</v>
      </c>
      <c r="J116" s="139"/>
      <c r="K116" s="117" t="s">
        <v>148</v>
      </c>
      <c r="L116" s="107" t="s">
        <v>674</v>
      </c>
      <c r="M116" s="138">
        <v>50.8</v>
      </c>
      <c r="N116" s="93" t="e">
        <f>'STVS Unterhaltsreinigung'!$F$66</f>
        <v>#DIV/0!</v>
      </c>
      <c r="O116" s="108"/>
      <c r="P116" s="109">
        <f>Tabelle13[[#This Row],[Boden-
fläche
(m²)]]*Tabelle13[[#This Row],[Reinigungs-
tage/Jahr]]</f>
        <v>933.19600000000003</v>
      </c>
      <c r="Q116" s="109">
        <f>IFERROR(Tabelle13[[#This Row],[Reinigungs-
fläche
(m²/Jahr)]]/Tabelle13[[#This Row],[Richtwert
(m²/h)]],0)</f>
        <v>0</v>
      </c>
      <c r="R116" s="118">
        <f>IFERROR(Tabelle13[[#This Row],[Reinigungs-
zeit
(h/Jahr)]]*Tabelle13[[#This Row],[Stunden-verr.-satz
(€)]],0)</f>
        <v>0</v>
      </c>
    </row>
    <row r="117" spans="1:18" ht="31.5" x14ac:dyDescent="0.25">
      <c r="A117" s="114">
        <v>111</v>
      </c>
      <c r="B117" s="115" t="s">
        <v>194</v>
      </c>
      <c r="C117" s="116" t="s">
        <v>195</v>
      </c>
      <c r="D117" s="106" t="s">
        <v>511</v>
      </c>
      <c r="E117" s="138" t="s">
        <v>464</v>
      </c>
      <c r="F117" s="138" t="s">
        <v>465</v>
      </c>
      <c r="G117" s="138" t="s">
        <v>418</v>
      </c>
      <c r="H117" s="138" t="s">
        <v>510</v>
      </c>
      <c r="I117" s="138">
        <v>18.37</v>
      </c>
      <c r="J117" s="139"/>
      <c r="K117" s="117" t="s">
        <v>148</v>
      </c>
      <c r="L117" s="107" t="s">
        <v>674</v>
      </c>
      <c r="M117" s="138">
        <v>50.8</v>
      </c>
      <c r="N117" s="93" t="e">
        <f>'STVS Unterhaltsreinigung'!$F$66</f>
        <v>#DIV/0!</v>
      </c>
      <c r="O117" s="108"/>
      <c r="P117" s="109">
        <f>Tabelle13[[#This Row],[Boden-
fläche
(m²)]]*Tabelle13[[#This Row],[Reinigungs-
tage/Jahr]]</f>
        <v>933.19600000000003</v>
      </c>
      <c r="Q117" s="109">
        <f>IFERROR(Tabelle13[[#This Row],[Reinigungs-
fläche
(m²/Jahr)]]/Tabelle13[[#This Row],[Richtwert
(m²/h)]],0)</f>
        <v>0</v>
      </c>
      <c r="R117" s="118">
        <f>IFERROR(Tabelle13[[#This Row],[Reinigungs-
zeit
(h/Jahr)]]*Tabelle13[[#This Row],[Stunden-verr.-satz
(€)]],0)</f>
        <v>0</v>
      </c>
    </row>
    <row r="118" spans="1:18" ht="31.5" x14ac:dyDescent="0.25">
      <c r="A118" s="114">
        <v>112</v>
      </c>
      <c r="B118" s="115" t="s">
        <v>194</v>
      </c>
      <c r="C118" s="116" t="s">
        <v>195</v>
      </c>
      <c r="D118" s="106" t="s">
        <v>511</v>
      </c>
      <c r="E118" s="138" t="s">
        <v>466</v>
      </c>
      <c r="F118" s="138" t="s">
        <v>467</v>
      </c>
      <c r="G118" s="138" t="s">
        <v>378</v>
      </c>
      <c r="H118" s="138" t="s">
        <v>510</v>
      </c>
      <c r="I118" s="138">
        <v>18.37</v>
      </c>
      <c r="J118" s="139"/>
      <c r="K118" s="117" t="s">
        <v>148</v>
      </c>
      <c r="L118" s="107" t="s">
        <v>674</v>
      </c>
      <c r="M118" s="138">
        <v>50.8</v>
      </c>
      <c r="N118" s="93" t="e">
        <f>'STVS Unterhaltsreinigung'!$F$66</f>
        <v>#DIV/0!</v>
      </c>
      <c r="O118" s="108"/>
      <c r="P118" s="109">
        <f>Tabelle13[[#This Row],[Boden-
fläche
(m²)]]*Tabelle13[[#This Row],[Reinigungs-
tage/Jahr]]</f>
        <v>933.19600000000003</v>
      </c>
      <c r="Q118" s="109">
        <f>IFERROR(Tabelle13[[#This Row],[Reinigungs-
fläche
(m²/Jahr)]]/Tabelle13[[#This Row],[Richtwert
(m²/h)]],0)</f>
        <v>0</v>
      </c>
      <c r="R118" s="118">
        <f>IFERROR(Tabelle13[[#This Row],[Reinigungs-
zeit
(h/Jahr)]]*Tabelle13[[#This Row],[Stunden-verr.-satz
(€)]],0)</f>
        <v>0</v>
      </c>
    </row>
    <row r="119" spans="1:18" ht="31.5" x14ac:dyDescent="0.25">
      <c r="A119" s="114">
        <v>113</v>
      </c>
      <c r="B119" s="115" t="s">
        <v>194</v>
      </c>
      <c r="C119" s="116" t="s">
        <v>195</v>
      </c>
      <c r="D119" s="106" t="s">
        <v>511</v>
      </c>
      <c r="E119" s="138" t="s">
        <v>468</v>
      </c>
      <c r="F119" s="138" t="s">
        <v>469</v>
      </c>
      <c r="G119" s="138" t="s">
        <v>378</v>
      </c>
      <c r="H119" s="138" t="s">
        <v>510</v>
      </c>
      <c r="I119" s="138">
        <v>23.48</v>
      </c>
      <c r="J119" s="139"/>
      <c r="K119" s="117" t="s">
        <v>148</v>
      </c>
      <c r="L119" s="107" t="s">
        <v>674</v>
      </c>
      <c r="M119" s="138">
        <v>50.8</v>
      </c>
      <c r="N119" s="93" t="e">
        <f>'STVS Unterhaltsreinigung'!$F$66</f>
        <v>#DIV/0!</v>
      </c>
      <c r="O119" s="108"/>
      <c r="P119" s="109">
        <f>Tabelle13[[#This Row],[Boden-
fläche
(m²)]]*Tabelle13[[#This Row],[Reinigungs-
tage/Jahr]]</f>
        <v>1192.7839999999999</v>
      </c>
      <c r="Q119" s="109">
        <f>IFERROR(Tabelle13[[#This Row],[Reinigungs-
fläche
(m²/Jahr)]]/Tabelle13[[#This Row],[Richtwert
(m²/h)]],0)</f>
        <v>0</v>
      </c>
      <c r="R119" s="118">
        <f>IFERROR(Tabelle13[[#This Row],[Reinigungs-
zeit
(h/Jahr)]]*Tabelle13[[#This Row],[Stunden-verr.-satz
(€)]],0)</f>
        <v>0</v>
      </c>
    </row>
    <row r="120" spans="1:18" ht="31.5" x14ac:dyDescent="0.25">
      <c r="A120" s="114">
        <v>114</v>
      </c>
      <c r="B120" s="115" t="s">
        <v>194</v>
      </c>
      <c r="C120" s="116" t="s">
        <v>195</v>
      </c>
      <c r="D120" s="106" t="s">
        <v>511</v>
      </c>
      <c r="E120" s="138" t="s">
        <v>470</v>
      </c>
      <c r="F120" s="138" t="s">
        <v>471</v>
      </c>
      <c r="G120" s="138" t="s">
        <v>472</v>
      </c>
      <c r="H120" s="138" t="s">
        <v>510</v>
      </c>
      <c r="I120" s="138">
        <v>18.77</v>
      </c>
      <c r="J120" s="139"/>
      <c r="K120" s="117" t="s">
        <v>148</v>
      </c>
      <c r="L120" s="107" t="s">
        <v>674</v>
      </c>
      <c r="M120" s="138">
        <v>50.8</v>
      </c>
      <c r="N120" s="93" t="e">
        <f>'STVS Unterhaltsreinigung'!$F$66</f>
        <v>#DIV/0!</v>
      </c>
      <c r="O120" s="108"/>
      <c r="P120" s="109">
        <f>Tabelle13[[#This Row],[Boden-
fläche
(m²)]]*Tabelle13[[#This Row],[Reinigungs-
tage/Jahr]]</f>
        <v>953.51599999999996</v>
      </c>
      <c r="Q120" s="109">
        <f>IFERROR(Tabelle13[[#This Row],[Reinigungs-
fläche
(m²/Jahr)]]/Tabelle13[[#This Row],[Richtwert
(m²/h)]],0)</f>
        <v>0</v>
      </c>
      <c r="R120" s="118">
        <f>IFERROR(Tabelle13[[#This Row],[Reinigungs-
zeit
(h/Jahr)]]*Tabelle13[[#This Row],[Stunden-verr.-satz
(€)]],0)</f>
        <v>0</v>
      </c>
    </row>
    <row r="121" spans="1:18" ht="31.5" x14ac:dyDescent="0.25">
      <c r="A121" s="114">
        <v>115</v>
      </c>
      <c r="B121" s="115" t="s">
        <v>194</v>
      </c>
      <c r="C121" s="116" t="s">
        <v>195</v>
      </c>
      <c r="D121" s="106" t="s">
        <v>511</v>
      </c>
      <c r="E121" s="138" t="s">
        <v>473</v>
      </c>
      <c r="F121" s="138" t="s">
        <v>474</v>
      </c>
      <c r="G121" s="138" t="s">
        <v>472</v>
      </c>
      <c r="H121" s="138" t="s">
        <v>510</v>
      </c>
      <c r="I121" s="138">
        <v>18.37</v>
      </c>
      <c r="J121" s="139"/>
      <c r="K121" s="117" t="s">
        <v>148</v>
      </c>
      <c r="L121" s="107" t="s">
        <v>674</v>
      </c>
      <c r="M121" s="138">
        <v>50.8</v>
      </c>
      <c r="N121" s="93" t="e">
        <f>'STVS Unterhaltsreinigung'!$F$66</f>
        <v>#DIV/0!</v>
      </c>
      <c r="O121" s="108"/>
      <c r="P121" s="109">
        <f>Tabelle13[[#This Row],[Boden-
fläche
(m²)]]*Tabelle13[[#This Row],[Reinigungs-
tage/Jahr]]</f>
        <v>933.19600000000003</v>
      </c>
      <c r="Q121" s="109">
        <f>IFERROR(Tabelle13[[#This Row],[Reinigungs-
fläche
(m²/Jahr)]]/Tabelle13[[#This Row],[Richtwert
(m²/h)]],0)</f>
        <v>0</v>
      </c>
      <c r="R121" s="118">
        <f>IFERROR(Tabelle13[[#This Row],[Reinigungs-
zeit
(h/Jahr)]]*Tabelle13[[#This Row],[Stunden-verr.-satz
(€)]],0)</f>
        <v>0</v>
      </c>
    </row>
    <row r="122" spans="1:18" ht="31.5" x14ac:dyDescent="0.25">
      <c r="A122" s="114">
        <v>116</v>
      </c>
      <c r="B122" s="115" t="s">
        <v>194</v>
      </c>
      <c r="C122" s="116" t="s">
        <v>195</v>
      </c>
      <c r="D122" s="106" t="s">
        <v>511</v>
      </c>
      <c r="E122" s="138" t="s">
        <v>475</v>
      </c>
      <c r="F122" s="138" t="s">
        <v>476</v>
      </c>
      <c r="G122" s="138" t="s">
        <v>477</v>
      </c>
      <c r="H122" s="138" t="s">
        <v>510</v>
      </c>
      <c r="I122" s="138">
        <v>18.420000000000002</v>
      </c>
      <c r="J122" s="139"/>
      <c r="K122" s="117" t="s">
        <v>148</v>
      </c>
      <c r="L122" s="107" t="s">
        <v>674</v>
      </c>
      <c r="M122" s="138">
        <v>50.8</v>
      </c>
      <c r="N122" s="93" t="e">
        <f>'STVS Unterhaltsreinigung'!$F$66</f>
        <v>#DIV/0!</v>
      </c>
      <c r="O122" s="108"/>
      <c r="P122" s="109">
        <f>Tabelle13[[#This Row],[Boden-
fläche
(m²)]]*Tabelle13[[#This Row],[Reinigungs-
tage/Jahr]]</f>
        <v>935.73599999999999</v>
      </c>
      <c r="Q122" s="109">
        <f>IFERROR(Tabelle13[[#This Row],[Reinigungs-
fläche
(m²/Jahr)]]/Tabelle13[[#This Row],[Richtwert
(m²/h)]],0)</f>
        <v>0</v>
      </c>
      <c r="R122" s="118">
        <f>IFERROR(Tabelle13[[#This Row],[Reinigungs-
zeit
(h/Jahr)]]*Tabelle13[[#This Row],[Stunden-verr.-satz
(€)]],0)</f>
        <v>0</v>
      </c>
    </row>
    <row r="123" spans="1:18" ht="31.5" x14ac:dyDescent="0.25">
      <c r="A123" s="114">
        <v>117</v>
      </c>
      <c r="B123" s="115" t="s">
        <v>194</v>
      </c>
      <c r="C123" s="116" t="s">
        <v>195</v>
      </c>
      <c r="D123" s="106" t="s">
        <v>511</v>
      </c>
      <c r="E123" s="138" t="s">
        <v>478</v>
      </c>
      <c r="F123" s="138" t="s">
        <v>479</v>
      </c>
      <c r="G123" s="138" t="s">
        <v>480</v>
      </c>
      <c r="H123" s="138" t="s">
        <v>510</v>
      </c>
      <c r="I123" s="138">
        <v>11.35</v>
      </c>
      <c r="J123" s="139"/>
      <c r="K123" s="117" t="s">
        <v>148</v>
      </c>
      <c r="L123" s="107" t="s">
        <v>674</v>
      </c>
      <c r="M123" s="138">
        <v>50.8</v>
      </c>
      <c r="N123" s="93" t="e">
        <f>'STVS Unterhaltsreinigung'!$F$66</f>
        <v>#DIV/0!</v>
      </c>
      <c r="O123" s="108"/>
      <c r="P123" s="109">
        <f>Tabelle13[[#This Row],[Boden-
fläche
(m²)]]*Tabelle13[[#This Row],[Reinigungs-
tage/Jahr]]</f>
        <v>576.57999999999993</v>
      </c>
      <c r="Q123" s="109">
        <f>IFERROR(Tabelle13[[#This Row],[Reinigungs-
fläche
(m²/Jahr)]]/Tabelle13[[#This Row],[Richtwert
(m²/h)]],0)</f>
        <v>0</v>
      </c>
      <c r="R123" s="118">
        <f>IFERROR(Tabelle13[[#This Row],[Reinigungs-
zeit
(h/Jahr)]]*Tabelle13[[#This Row],[Stunden-verr.-satz
(€)]],0)</f>
        <v>0</v>
      </c>
    </row>
    <row r="124" spans="1:18" ht="31.5" x14ac:dyDescent="0.25">
      <c r="A124" s="114">
        <v>118</v>
      </c>
      <c r="B124" s="115" t="s">
        <v>194</v>
      </c>
      <c r="C124" s="116" t="s">
        <v>195</v>
      </c>
      <c r="D124" s="106" t="s">
        <v>511</v>
      </c>
      <c r="E124" s="138" t="s">
        <v>481</v>
      </c>
      <c r="F124" s="138" t="s">
        <v>482</v>
      </c>
      <c r="G124" s="138" t="s">
        <v>483</v>
      </c>
      <c r="H124" s="138" t="s">
        <v>510</v>
      </c>
      <c r="I124" s="138">
        <v>11.7</v>
      </c>
      <c r="J124" s="139"/>
      <c r="K124" s="117" t="s">
        <v>148</v>
      </c>
      <c r="L124" s="107" t="s">
        <v>674</v>
      </c>
      <c r="M124" s="138">
        <v>50.8</v>
      </c>
      <c r="N124" s="93" t="e">
        <f>'STVS Unterhaltsreinigung'!$F$66</f>
        <v>#DIV/0!</v>
      </c>
      <c r="O124" s="108"/>
      <c r="P124" s="109">
        <f>Tabelle13[[#This Row],[Boden-
fläche
(m²)]]*Tabelle13[[#This Row],[Reinigungs-
tage/Jahr]]</f>
        <v>594.3599999999999</v>
      </c>
      <c r="Q124" s="109">
        <f>IFERROR(Tabelle13[[#This Row],[Reinigungs-
fläche
(m²/Jahr)]]/Tabelle13[[#This Row],[Richtwert
(m²/h)]],0)</f>
        <v>0</v>
      </c>
      <c r="R124" s="118">
        <f>IFERROR(Tabelle13[[#This Row],[Reinigungs-
zeit
(h/Jahr)]]*Tabelle13[[#This Row],[Stunden-verr.-satz
(€)]],0)</f>
        <v>0</v>
      </c>
    </row>
    <row r="125" spans="1:18" ht="31.5" x14ac:dyDescent="0.25">
      <c r="A125" s="114">
        <v>119</v>
      </c>
      <c r="B125" s="115" t="s">
        <v>194</v>
      </c>
      <c r="C125" s="116" t="s">
        <v>195</v>
      </c>
      <c r="D125" s="106" t="s">
        <v>511</v>
      </c>
      <c r="E125" s="138" t="s">
        <v>484</v>
      </c>
      <c r="F125" s="138" t="s">
        <v>485</v>
      </c>
      <c r="G125" s="138" t="s">
        <v>486</v>
      </c>
      <c r="H125" s="138" t="s">
        <v>510</v>
      </c>
      <c r="I125" s="138">
        <v>9.31</v>
      </c>
      <c r="J125" s="139"/>
      <c r="K125" s="117" t="s">
        <v>148</v>
      </c>
      <c r="L125" s="107" t="s">
        <v>674</v>
      </c>
      <c r="M125" s="138">
        <v>50.8</v>
      </c>
      <c r="N125" s="93" t="e">
        <f>'STVS Unterhaltsreinigung'!$F$66</f>
        <v>#DIV/0!</v>
      </c>
      <c r="O125" s="108"/>
      <c r="P125" s="109">
        <f>Tabelle13[[#This Row],[Boden-
fläche
(m²)]]*Tabelle13[[#This Row],[Reinigungs-
tage/Jahr]]</f>
        <v>472.94799999999998</v>
      </c>
      <c r="Q125" s="109">
        <f>IFERROR(Tabelle13[[#This Row],[Reinigungs-
fläche
(m²/Jahr)]]/Tabelle13[[#This Row],[Richtwert
(m²/h)]],0)</f>
        <v>0</v>
      </c>
      <c r="R125" s="118">
        <f>IFERROR(Tabelle13[[#This Row],[Reinigungs-
zeit
(h/Jahr)]]*Tabelle13[[#This Row],[Stunden-verr.-satz
(€)]],0)</f>
        <v>0</v>
      </c>
    </row>
    <row r="126" spans="1:18" ht="31.5" x14ac:dyDescent="0.25">
      <c r="A126" s="114">
        <v>120</v>
      </c>
      <c r="B126" s="115" t="s">
        <v>194</v>
      </c>
      <c r="C126" s="116" t="s">
        <v>195</v>
      </c>
      <c r="D126" s="106" t="s">
        <v>511</v>
      </c>
      <c r="E126" s="138" t="s">
        <v>487</v>
      </c>
      <c r="F126" s="138" t="s">
        <v>488</v>
      </c>
      <c r="G126" s="138" t="s">
        <v>294</v>
      </c>
      <c r="H126" s="138" t="s">
        <v>510</v>
      </c>
      <c r="I126" s="138">
        <v>13.87</v>
      </c>
      <c r="J126" s="139"/>
      <c r="K126" s="117" t="s">
        <v>148</v>
      </c>
      <c r="L126" s="107" t="s">
        <v>674</v>
      </c>
      <c r="M126" s="138">
        <v>50.8</v>
      </c>
      <c r="N126" s="93" t="e">
        <f>'STVS Unterhaltsreinigung'!$F$66</f>
        <v>#DIV/0!</v>
      </c>
      <c r="O126" s="108"/>
      <c r="P126" s="109">
        <f>Tabelle13[[#This Row],[Boden-
fläche
(m²)]]*Tabelle13[[#This Row],[Reinigungs-
tage/Jahr]]</f>
        <v>704.59599999999989</v>
      </c>
      <c r="Q126" s="109">
        <f>IFERROR(Tabelle13[[#This Row],[Reinigungs-
fläche
(m²/Jahr)]]/Tabelle13[[#This Row],[Richtwert
(m²/h)]],0)</f>
        <v>0</v>
      </c>
      <c r="R126" s="118">
        <f>IFERROR(Tabelle13[[#This Row],[Reinigungs-
zeit
(h/Jahr)]]*Tabelle13[[#This Row],[Stunden-verr.-satz
(€)]],0)</f>
        <v>0</v>
      </c>
    </row>
    <row r="127" spans="1:18" ht="31.5" x14ac:dyDescent="0.25">
      <c r="A127" s="114">
        <v>121</v>
      </c>
      <c r="B127" s="115" t="s">
        <v>194</v>
      </c>
      <c r="C127" s="116" t="s">
        <v>195</v>
      </c>
      <c r="D127" s="106" t="s">
        <v>511</v>
      </c>
      <c r="E127" s="138" t="s">
        <v>489</v>
      </c>
      <c r="F127" s="138" t="s">
        <v>490</v>
      </c>
      <c r="G127" s="138" t="s">
        <v>483</v>
      </c>
      <c r="H127" s="138" t="s">
        <v>510</v>
      </c>
      <c r="I127" s="138">
        <v>13.59</v>
      </c>
      <c r="J127" s="139"/>
      <c r="K127" s="117" t="s">
        <v>148</v>
      </c>
      <c r="L127" s="107" t="s">
        <v>674</v>
      </c>
      <c r="M127" s="138">
        <v>50.8</v>
      </c>
      <c r="N127" s="93" t="e">
        <f>'STVS Unterhaltsreinigung'!$F$66</f>
        <v>#DIV/0!</v>
      </c>
      <c r="O127" s="108"/>
      <c r="P127" s="109">
        <f>Tabelle13[[#This Row],[Boden-
fläche
(m²)]]*Tabelle13[[#This Row],[Reinigungs-
tage/Jahr]]</f>
        <v>690.37199999999996</v>
      </c>
      <c r="Q127" s="109">
        <f>IFERROR(Tabelle13[[#This Row],[Reinigungs-
fläche
(m²/Jahr)]]/Tabelle13[[#This Row],[Richtwert
(m²/h)]],0)</f>
        <v>0</v>
      </c>
      <c r="R127" s="118">
        <f>IFERROR(Tabelle13[[#This Row],[Reinigungs-
zeit
(h/Jahr)]]*Tabelle13[[#This Row],[Stunden-verr.-satz
(€)]],0)</f>
        <v>0</v>
      </c>
    </row>
    <row r="128" spans="1:18" ht="31.5" x14ac:dyDescent="0.25">
      <c r="A128" s="114">
        <v>122</v>
      </c>
      <c r="B128" s="115" t="s">
        <v>194</v>
      </c>
      <c r="C128" s="116" t="s">
        <v>195</v>
      </c>
      <c r="D128" s="106" t="s">
        <v>511</v>
      </c>
      <c r="E128" s="138" t="s">
        <v>491</v>
      </c>
      <c r="F128" s="138" t="s">
        <v>492</v>
      </c>
      <c r="G128" s="138" t="s">
        <v>294</v>
      </c>
      <c r="H128" s="138" t="s">
        <v>510</v>
      </c>
      <c r="I128" s="138">
        <v>8.84</v>
      </c>
      <c r="J128" s="139"/>
      <c r="K128" s="117" t="s">
        <v>148</v>
      </c>
      <c r="L128" s="107" t="s">
        <v>674</v>
      </c>
      <c r="M128" s="138">
        <v>50.8</v>
      </c>
      <c r="N128" s="93" t="e">
        <f>'STVS Unterhaltsreinigung'!$F$66</f>
        <v>#DIV/0!</v>
      </c>
      <c r="O128" s="108"/>
      <c r="P128" s="109">
        <f>Tabelle13[[#This Row],[Boden-
fläche
(m²)]]*Tabelle13[[#This Row],[Reinigungs-
tage/Jahr]]</f>
        <v>449.07199999999995</v>
      </c>
      <c r="Q128" s="109">
        <f>IFERROR(Tabelle13[[#This Row],[Reinigungs-
fläche
(m²/Jahr)]]/Tabelle13[[#This Row],[Richtwert
(m²/h)]],0)</f>
        <v>0</v>
      </c>
      <c r="R128" s="118">
        <f>IFERROR(Tabelle13[[#This Row],[Reinigungs-
zeit
(h/Jahr)]]*Tabelle13[[#This Row],[Stunden-verr.-satz
(€)]],0)</f>
        <v>0</v>
      </c>
    </row>
    <row r="129" spans="1:18" ht="31.5" x14ac:dyDescent="0.25">
      <c r="A129" s="114">
        <v>123</v>
      </c>
      <c r="B129" s="115" t="s">
        <v>194</v>
      </c>
      <c r="C129" s="116" t="s">
        <v>195</v>
      </c>
      <c r="D129" s="106" t="s">
        <v>511</v>
      </c>
      <c r="E129" s="138" t="s">
        <v>493</v>
      </c>
      <c r="F129" s="138" t="s">
        <v>494</v>
      </c>
      <c r="G129" s="138" t="s">
        <v>483</v>
      </c>
      <c r="H129" s="138" t="s">
        <v>510</v>
      </c>
      <c r="I129" s="138">
        <v>13.87</v>
      </c>
      <c r="J129" s="139"/>
      <c r="K129" s="117" t="s">
        <v>148</v>
      </c>
      <c r="L129" s="107" t="s">
        <v>674</v>
      </c>
      <c r="M129" s="138">
        <v>50.8</v>
      </c>
      <c r="N129" s="93" t="e">
        <f>'STVS Unterhaltsreinigung'!$F$66</f>
        <v>#DIV/0!</v>
      </c>
      <c r="O129" s="108"/>
      <c r="P129" s="109">
        <f>Tabelle13[[#This Row],[Boden-
fläche
(m²)]]*Tabelle13[[#This Row],[Reinigungs-
tage/Jahr]]</f>
        <v>704.59599999999989</v>
      </c>
      <c r="Q129" s="109">
        <f>IFERROR(Tabelle13[[#This Row],[Reinigungs-
fläche
(m²/Jahr)]]/Tabelle13[[#This Row],[Richtwert
(m²/h)]],0)</f>
        <v>0</v>
      </c>
      <c r="R129" s="118">
        <f>IFERROR(Tabelle13[[#This Row],[Reinigungs-
zeit
(h/Jahr)]]*Tabelle13[[#This Row],[Stunden-verr.-satz
(€)]],0)</f>
        <v>0</v>
      </c>
    </row>
    <row r="130" spans="1:18" ht="31.5" x14ac:dyDescent="0.25">
      <c r="A130" s="114">
        <v>124</v>
      </c>
      <c r="B130" s="115" t="s">
        <v>194</v>
      </c>
      <c r="C130" s="116" t="s">
        <v>195</v>
      </c>
      <c r="D130" s="106" t="s">
        <v>511</v>
      </c>
      <c r="E130" s="138" t="s">
        <v>495</v>
      </c>
      <c r="F130" s="138" t="s">
        <v>496</v>
      </c>
      <c r="G130" s="138" t="s">
        <v>483</v>
      </c>
      <c r="H130" s="138" t="s">
        <v>510</v>
      </c>
      <c r="I130" s="138">
        <v>14.06</v>
      </c>
      <c r="J130" s="139"/>
      <c r="K130" s="117" t="s">
        <v>148</v>
      </c>
      <c r="L130" s="107" t="s">
        <v>674</v>
      </c>
      <c r="M130" s="138">
        <v>50.8</v>
      </c>
      <c r="N130" s="93" t="e">
        <f>'STVS Unterhaltsreinigung'!$F$66</f>
        <v>#DIV/0!</v>
      </c>
      <c r="O130" s="108"/>
      <c r="P130" s="109">
        <f>Tabelle13[[#This Row],[Boden-
fläche
(m²)]]*Tabelle13[[#This Row],[Reinigungs-
tage/Jahr]]</f>
        <v>714.24799999999993</v>
      </c>
      <c r="Q130" s="109">
        <f>IFERROR(Tabelle13[[#This Row],[Reinigungs-
fläche
(m²/Jahr)]]/Tabelle13[[#This Row],[Richtwert
(m²/h)]],0)</f>
        <v>0</v>
      </c>
      <c r="R130" s="118">
        <f>IFERROR(Tabelle13[[#This Row],[Reinigungs-
zeit
(h/Jahr)]]*Tabelle13[[#This Row],[Stunden-verr.-satz
(€)]],0)</f>
        <v>0</v>
      </c>
    </row>
    <row r="131" spans="1:18" ht="31.5" x14ac:dyDescent="0.25">
      <c r="A131" s="114">
        <v>125</v>
      </c>
      <c r="B131" s="115" t="s">
        <v>194</v>
      </c>
      <c r="C131" s="116" t="s">
        <v>195</v>
      </c>
      <c r="D131" s="106" t="s">
        <v>511</v>
      </c>
      <c r="E131" s="138" t="s">
        <v>497</v>
      </c>
      <c r="F131" s="138" t="s">
        <v>498</v>
      </c>
      <c r="G131" s="138" t="s">
        <v>499</v>
      </c>
      <c r="H131" s="138" t="s">
        <v>510</v>
      </c>
      <c r="I131" s="138">
        <v>57.47</v>
      </c>
      <c r="J131" s="139"/>
      <c r="K131" s="117" t="s">
        <v>148</v>
      </c>
      <c r="L131" s="107" t="s">
        <v>674</v>
      </c>
      <c r="M131" s="138">
        <v>50.8</v>
      </c>
      <c r="N131" s="93" t="e">
        <f>'STVS Unterhaltsreinigung'!$F$66</f>
        <v>#DIV/0!</v>
      </c>
      <c r="O131" s="108"/>
      <c r="P131" s="109">
        <f>Tabelle13[[#This Row],[Boden-
fläche
(m²)]]*Tabelle13[[#This Row],[Reinigungs-
tage/Jahr]]</f>
        <v>2919.4759999999997</v>
      </c>
      <c r="Q131" s="109">
        <f>IFERROR(Tabelle13[[#This Row],[Reinigungs-
fläche
(m²/Jahr)]]/Tabelle13[[#This Row],[Richtwert
(m²/h)]],0)</f>
        <v>0</v>
      </c>
      <c r="R131" s="118">
        <f>IFERROR(Tabelle13[[#This Row],[Reinigungs-
zeit
(h/Jahr)]]*Tabelle13[[#This Row],[Stunden-verr.-satz
(€)]],0)</f>
        <v>0</v>
      </c>
    </row>
    <row r="132" spans="1:18" ht="31.5" x14ac:dyDescent="0.25">
      <c r="A132" s="114">
        <v>126</v>
      </c>
      <c r="B132" s="115" t="s">
        <v>194</v>
      </c>
      <c r="C132" s="116" t="s">
        <v>195</v>
      </c>
      <c r="D132" s="106" t="s">
        <v>511</v>
      </c>
      <c r="E132" s="138" t="s">
        <v>500</v>
      </c>
      <c r="F132" s="138" t="s">
        <v>501</v>
      </c>
      <c r="G132" s="138" t="s">
        <v>190</v>
      </c>
      <c r="H132" s="138" t="s">
        <v>510</v>
      </c>
      <c r="I132" s="138">
        <v>4.99</v>
      </c>
      <c r="J132" s="139"/>
      <c r="K132" s="117" t="s">
        <v>148</v>
      </c>
      <c r="L132" s="107" t="s">
        <v>674</v>
      </c>
      <c r="M132" s="138">
        <v>50.8</v>
      </c>
      <c r="N132" s="93" t="e">
        <f>'STVS Unterhaltsreinigung'!$F$66</f>
        <v>#DIV/0!</v>
      </c>
      <c r="O132" s="108"/>
      <c r="P132" s="109">
        <f>Tabelle13[[#This Row],[Boden-
fläche
(m²)]]*Tabelle13[[#This Row],[Reinigungs-
tage/Jahr]]</f>
        <v>253.49199999999999</v>
      </c>
      <c r="Q132" s="109">
        <f>IFERROR(Tabelle13[[#This Row],[Reinigungs-
fläche
(m²/Jahr)]]/Tabelle13[[#This Row],[Richtwert
(m²/h)]],0)</f>
        <v>0</v>
      </c>
      <c r="R132" s="118">
        <f>IFERROR(Tabelle13[[#This Row],[Reinigungs-
zeit
(h/Jahr)]]*Tabelle13[[#This Row],[Stunden-verr.-satz
(€)]],0)</f>
        <v>0</v>
      </c>
    </row>
    <row r="133" spans="1:18" ht="31.5" x14ac:dyDescent="0.25">
      <c r="A133" s="114">
        <v>127</v>
      </c>
      <c r="B133" s="115" t="s">
        <v>194</v>
      </c>
      <c r="C133" s="116" t="s">
        <v>195</v>
      </c>
      <c r="D133" s="106" t="s">
        <v>511</v>
      </c>
      <c r="E133" s="138" t="s">
        <v>502</v>
      </c>
      <c r="F133" s="138" t="s">
        <v>503</v>
      </c>
      <c r="G133" s="138" t="s">
        <v>288</v>
      </c>
      <c r="H133" s="138" t="s">
        <v>510</v>
      </c>
      <c r="I133" s="138">
        <v>9.66</v>
      </c>
      <c r="J133" s="139"/>
      <c r="K133" s="117" t="s">
        <v>139</v>
      </c>
      <c r="L133" s="107" t="s">
        <v>676</v>
      </c>
      <c r="M133" s="138">
        <v>101.6</v>
      </c>
      <c r="N133" s="93" t="e">
        <f>'STVS Unterhaltsreinigung'!$F$66</f>
        <v>#DIV/0!</v>
      </c>
      <c r="O133" s="108"/>
      <c r="P133" s="109">
        <f>Tabelle13[[#This Row],[Boden-
fläche
(m²)]]*Tabelle13[[#This Row],[Reinigungs-
tage/Jahr]]</f>
        <v>981.4559999999999</v>
      </c>
      <c r="Q133" s="109">
        <f>IFERROR(Tabelle13[[#This Row],[Reinigungs-
fläche
(m²/Jahr)]]/Tabelle13[[#This Row],[Richtwert
(m²/h)]],0)</f>
        <v>0</v>
      </c>
      <c r="R133" s="118">
        <f>IFERROR(Tabelle13[[#This Row],[Reinigungs-
zeit
(h/Jahr)]]*Tabelle13[[#This Row],[Stunden-verr.-satz
(€)]],0)</f>
        <v>0</v>
      </c>
    </row>
    <row r="134" spans="1:18" ht="31.5" x14ac:dyDescent="0.25">
      <c r="A134" s="114">
        <v>128</v>
      </c>
      <c r="B134" s="115" t="s">
        <v>194</v>
      </c>
      <c r="C134" s="116" t="s">
        <v>195</v>
      </c>
      <c r="D134" s="106" t="s">
        <v>511</v>
      </c>
      <c r="E134" s="138" t="s">
        <v>504</v>
      </c>
      <c r="F134" s="138" t="s">
        <v>505</v>
      </c>
      <c r="G134" s="138" t="s">
        <v>190</v>
      </c>
      <c r="H134" s="138" t="s">
        <v>510</v>
      </c>
      <c r="I134" s="138">
        <v>6.65</v>
      </c>
      <c r="J134" s="139"/>
      <c r="K134" s="117" t="s">
        <v>148</v>
      </c>
      <c r="L134" s="107" t="s">
        <v>674</v>
      </c>
      <c r="M134" s="138">
        <v>50.8</v>
      </c>
      <c r="N134" s="93" t="e">
        <f>'STVS Unterhaltsreinigung'!$F$66</f>
        <v>#DIV/0!</v>
      </c>
      <c r="O134" s="108"/>
      <c r="P134" s="109">
        <f>Tabelle13[[#This Row],[Boden-
fläche
(m²)]]*Tabelle13[[#This Row],[Reinigungs-
tage/Jahr]]</f>
        <v>337.82</v>
      </c>
      <c r="Q134" s="109">
        <f>IFERROR(Tabelle13[[#This Row],[Reinigungs-
fläche
(m²/Jahr)]]/Tabelle13[[#This Row],[Richtwert
(m²/h)]],0)</f>
        <v>0</v>
      </c>
      <c r="R134" s="118">
        <f>IFERROR(Tabelle13[[#This Row],[Reinigungs-
zeit
(h/Jahr)]]*Tabelle13[[#This Row],[Stunden-verr.-satz
(€)]],0)</f>
        <v>0</v>
      </c>
    </row>
    <row r="135" spans="1:18" ht="31.5" x14ac:dyDescent="0.25">
      <c r="A135" s="114">
        <v>129</v>
      </c>
      <c r="B135" s="115" t="s">
        <v>194</v>
      </c>
      <c r="C135" s="116" t="s">
        <v>195</v>
      </c>
      <c r="D135" s="106" t="s">
        <v>669</v>
      </c>
      <c r="E135" s="138"/>
      <c r="F135" s="138" t="s">
        <v>512</v>
      </c>
      <c r="G135" s="138" t="s">
        <v>513</v>
      </c>
      <c r="H135" s="138" t="s">
        <v>506</v>
      </c>
      <c r="I135" s="138">
        <v>9.3699999999999992</v>
      </c>
      <c r="J135" s="139"/>
      <c r="K135" s="117" t="s">
        <v>148</v>
      </c>
      <c r="L135" s="107" t="s">
        <v>674</v>
      </c>
      <c r="M135" s="138">
        <v>50.8</v>
      </c>
      <c r="N135" s="93" t="e">
        <f>'STVS Unterhaltsreinigung'!$F$66</f>
        <v>#DIV/0!</v>
      </c>
      <c r="O135" s="108"/>
      <c r="P135" s="109">
        <f>Tabelle13[[#This Row],[Boden-
fläche
(m²)]]*Tabelle13[[#This Row],[Reinigungs-
tage/Jahr]]</f>
        <v>475.99599999999992</v>
      </c>
      <c r="Q135" s="109">
        <f>IFERROR(Tabelle13[[#This Row],[Reinigungs-
fläche
(m²/Jahr)]]/Tabelle13[[#This Row],[Richtwert
(m²/h)]],0)</f>
        <v>0</v>
      </c>
      <c r="R135" s="118">
        <f>IFERROR(Tabelle13[[#This Row],[Reinigungs-
zeit
(h/Jahr)]]*Tabelle13[[#This Row],[Stunden-verr.-satz
(€)]],0)</f>
        <v>0</v>
      </c>
    </row>
    <row r="136" spans="1:18" ht="31.5" x14ac:dyDescent="0.25">
      <c r="A136" s="114">
        <v>130</v>
      </c>
      <c r="B136" s="115" t="s">
        <v>194</v>
      </c>
      <c r="C136" s="116" t="s">
        <v>195</v>
      </c>
      <c r="D136" s="106" t="s">
        <v>669</v>
      </c>
      <c r="E136" s="138" t="s">
        <v>514</v>
      </c>
      <c r="F136" s="138" t="s">
        <v>515</v>
      </c>
      <c r="G136" s="138" t="s">
        <v>516</v>
      </c>
      <c r="H136" s="138" t="s">
        <v>507</v>
      </c>
      <c r="I136" s="138">
        <v>15.83</v>
      </c>
      <c r="J136" s="139"/>
      <c r="K136" s="117" t="s">
        <v>136</v>
      </c>
      <c r="L136" s="107" t="s">
        <v>187</v>
      </c>
      <c r="M136" s="138">
        <v>254</v>
      </c>
      <c r="N136" s="93" t="e">
        <f>'STVS Unterhaltsreinigung'!$F$66</f>
        <v>#DIV/0!</v>
      </c>
      <c r="O136" s="108"/>
      <c r="P136" s="109">
        <f>Tabelle13[[#This Row],[Boden-
fläche
(m²)]]*Tabelle13[[#This Row],[Reinigungs-
tage/Jahr]]</f>
        <v>4020.82</v>
      </c>
      <c r="Q136" s="109">
        <f>IFERROR(Tabelle13[[#This Row],[Reinigungs-
fläche
(m²/Jahr)]]/Tabelle13[[#This Row],[Richtwert
(m²/h)]],0)</f>
        <v>0</v>
      </c>
      <c r="R136" s="118">
        <f>IFERROR(Tabelle13[[#This Row],[Reinigungs-
zeit
(h/Jahr)]]*Tabelle13[[#This Row],[Stunden-verr.-satz
(€)]],0)</f>
        <v>0</v>
      </c>
    </row>
    <row r="137" spans="1:18" ht="31.5" x14ac:dyDescent="0.25">
      <c r="A137" s="114">
        <v>131</v>
      </c>
      <c r="B137" s="115" t="s">
        <v>194</v>
      </c>
      <c r="C137" s="116" t="s">
        <v>195</v>
      </c>
      <c r="D137" s="106" t="s">
        <v>669</v>
      </c>
      <c r="E137" s="138" t="s">
        <v>517</v>
      </c>
      <c r="F137" s="138" t="s">
        <v>518</v>
      </c>
      <c r="G137" s="138" t="s">
        <v>519</v>
      </c>
      <c r="H137" s="138" t="s">
        <v>507</v>
      </c>
      <c r="I137" s="138">
        <v>12.91</v>
      </c>
      <c r="J137" s="139"/>
      <c r="K137" s="117" t="s">
        <v>136</v>
      </c>
      <c r="L137" s="107" t="s">
        <v>187</v>
      </c>
      <c r="M137" s="138">
        <v>254</v>
      </c>
      <c r="N137" s="93" t="e">
        <f>'STVS Unterhaltsreinigung'!$F$66</f>
        <v>#DIV/0!</v>
      </c>
      <c r="O137" s="108"/>
      <c r="P137" s="109">
        <f>Tabelle13[[#This Row],[Boden-
fläche
(m²)]]*Tabelle13[[#This Row],[Reinigungs-
tage/Jahr]]</f>
        <v>3279.14</v>
      </c>
      <c r="Q137" s="109">
        <f>IFERROR(Tabelle13[[#This Row],[Reinigungs-
fläche
(m²/Jahr)]]/Tabelle13[[#This Row],[Richtwert
(m²/h)]],0)</f>
        <v>0</v>
      </c>
      <c r="R137" s="118">
        <f>IFERROR(Tabelle13[[#This Row],[Reinigungs-
zeit
(h/Jahr)]]*Tabelle13[[#This Row],[Stunden-verr.-satz
(€)]],0)</f>
        <v>0</v>
      </c>
    </row>
    <row r="138" spans="1:18" ht="31.5" x14ac:dyDescent="0.25">
      <c r="A138" s="114">
        <v>132</v>
      </c>
      <c r="B138" s="115" t="s">
        <v>194</v>
      </c>
      <c r="C138" s="116" t="s">
        <v>195</v>
      </c>
      <c r="D138" s="106" t="s">
        <v>669</v>
      </c>
      <c r="E138" s="138" t="s">
        <v>520</v>
      </c>
      <c r="F138" s="138" t="s">
        <v>521</v>
      </c>
      <c r="G138" s="138" t="s">
        <v>180</v>
      </c>
      <c r="H138" s="138" t="s">
        <v>507</v>
      </c>
      <c r="I138" s="138">
        <v>11.28</v>
      </c>
      <c r="J138" s="139"/>
      <c r="K138" s="117" t="s">
        <v>136</v>
      </c>
      <c r="L138" s="107" t="s">
        <v>187</v>
      </c>
      <c r="M138" s="138">
        <v>254</v>
      </c>
      <c r="N138" s="93" t="e">
        <f>'STVS Unterhaltsreinigung'!$F$66</f>
        <v>#DIV/0!</v>
      </c>
      <c r="O138" s="108"/>
      <c r="P138" s="109">
        <f>Tabelle13[[#This Row],[Boden-
fläche
(m²)]]*Tabelle13[[#This Row],[Reinigungs-
tage/Jahr]]</f>
        <v>2865.12</v>
      </c>
      <c r="Q138" s="109">
        <f>IFERROR(Tabelle13[[#This Row],[Reinigungs-
fläche
(m²/Jahr)]]/Tabelle13[[#This Row],[Richtwert
(m²/h)]],0)</f>
        <v>0</v>
      </c>
      <c r="R138" s="118">
        <f>IFERROR(Tabelle13[[#This Row],[Reinigungs-
zeit
(h/Jahr)]]*Tabelle13[[#This Row],[Stunden-verr.-satz
(€)]],0)</f>
        <v>0</v>
      </c>
    </row>
    <row r="139" spans="1:18" ht="31.5" x14ac:dyDescent="0.25">
      <c r="A139" s="114">
        <v>133</v>
      </c>
      <c r="B139" s="115" t="s">
        <v>194</v>
      </c>
      <c r="C139" s="116" t="s">
        <v>195</v>
      </c>
      <c r="D139" s="106" t="s">
        <v>669</v>
      </c>
      <c r="E139" s="138" t="s">
        <v>522</v>
      </c>
      <c r="F139" s="138" t="s">
        <v>523</v>
      </c>
      <c r="G139" s="138" t="s">
        <v>179</v>
      </c>
      <c r="H139" s="138" t="s">
        <v>507</v>
      </c>
      <c r="I139" s="138">
        <v>8.73</v>
      </c>
      <c r="J139" s="139"/>
      <c r="K139" s="117" t="s">
        <v>136</v>
      </c>
      <c r="L139" s="107" t="s">
        <v>187</v>
      </c>
      <c r="M139" s="138">
        <v>254</v>
      </c>
      <c r="N139" s="93" t="e">
        <f>'STVS Unterhaltsreinigung'!$F$66</f>
        <v>#DIV/0!</v>
      </c>
      <c r="O139" s="108"/>
      <c r="P139" s="109">
        <f>Tabelle13[[#This Row],[Boden-
fläche
(m²)]]*Tabelle13[[#This Row],[Reinigungs-
tage/Jahr]]</f>
        <v>2217.42</v>
      </c>
      <c r="Q139" s="109">
        <f>IFERROR(Tabelle13[[#This Row],[Reinigungs-
fläche
(m²/Jahr)]]/Tabelle13[[#This Row],[Richtwert
(m²/h)]],0)</f>
        <v>0</v>
      </c>
      <c r="R139" s="118">
        <f>IFERROR(Tabelle13[[#This Row],[Reinigungs-
zeit
(h/Jahr)]]*Tabelle13[[#This Row],[Stunden-verr.-satz
(€)]],0)</f>
        <v>0</v>
      </c>
    </row>
    <row r="140" spans="1:18" ht="31.5" x14ac:dyDescent="0.25">
      <c r="A140" s="114">
        <v>134</v>
      </c>
      <c r="B140" s="115" t="s">
        <v>194</v>
      </c>
      <c r="C140" s="116" t="s">
        <v>195</v>
      </c>
      <c r="D140" s="106" t="s">
        <v>669</v>
      </c>
      <c r="E140" s="138" t="s">
        <v>524</v>
      </c>
      <c r="F140" s="138" t="s">
        <v>525</v>
      </c>
      <c r="G140" s="138" t="s">
        <v>343</v>
      </c>
      <c r="H140" s="138" t="s">
        <v>507</v>
      </c>
      <c r="I140" s="138">
        <v>9.86</v>
      </c>
      <c r="J140" s="139"/>
      <c r="K140" s="117" t="s">
        <v>137</v>
      </c>
      <c r="L140" s="107" t="s">
        <v>183</v>
      </c>
      <c r="M140" s="139">
        <v>0</v>
      </c>
      <c r="N140" s="93" t="e">
        <f>'STVS Unterhaltsreinigung'!$F$66</f>
        <v>#DIV/0!</v>
      </c>
      <c r="O140" s="108"/>
      <c r="P140" s="109">
        <f>Tabelle13[[#This Row],[Boden-
fläche
(m²)]]*Tabelle13[[#This Row],[Reinigungs-
tage/Jahr]]</f>
        <v>0</v>
      </c>
      <c r="Q140" s="109">
        <f>IFERROR(Tabelle13[[#This Row],[Reinigungs-
fläche
(m²/Jahr)]]/Tabelle13[[#This Row],[Richtwert
(m²/h)]],0)</f>
        <v>0</v>
      </c>
      <c r="R140" s="118">
        <f>IFERROR(Tabelle13[[#This Row],[Reinigungs-
zeit
(h/Jahr)]]*Tabelle13[[#This Row],[Stunden-verr.-satz
(€)]],0)</f>
        <v>0</v>
      </c>
    </row>
    <row r="141" spans="1:18" ht="31.5" x14ac:dyDescent="0.25">
      <c r="A141" s="114">
        <v>135</v>
      </c>
      <c r="B141" s="115" t="s">
        <v>194</v>
      </c>
      <c r="C141" s="116" t="s">
        <v>195</v>
      </c>
      <c r="D141" s="106" t="s">
        <v>669</v>
      </c>
      <c r="E141" s="138" t="s">
        <v>526</v>
      </c>
      <c r="F141" s="138" t="s">
        <v>527</v>
      </c>
      <c r="G141" s="138" t="s">
        <v>204</v>
      </c>
      <c r="H141" s="138" t="s">
        <v>508</v>
      </c>
      <c r="I141" s="138">
        <v>23.14</v>
      </c>
      <c r="J141" s="139"/>
      <c r="K141" s="117" t="s">
        <v>135</v>
      </c>
      <c r="L141" s="107" t="s">
        <v>674</v>
      </c>
      <c r="M141" s="138">
        <v>50.8</v>
      </c>
      <c r="N141" s="93" t="e">
        <f>'STVS Unterhaltsreinigung'!$F$66</f>
        <v>#DIV/0!</v>
      </c>
      <c r="O141" s="108"/>
      <c r="P141" s="109">
        <f>Tabelle13[[#This Row],[Boden-
fläche
(m²)]]*Tabelle13[[#This Row],[Reinigungs-
tage/Jahr]]</f>
        <v>1175.5119999999999</v>
      </c>
      <c r="Q141" s="109">
        <f>IFERROR(Tabelle13[[#This Row],[Reinigungs-
fläche
(m²/Jahr)]]/Tabelle13[[#This Row],[Richtwert
(m²/h)]],0)</f>
        <v>0</v>
      </c>
      <c r="R141" s="118">
        <f>IFERROR(Tabelle13[[#This Row],[Reinigungs-
zeit
(h/Jahr)]]*Tabelle13[[#This Row],[Stunden-verr.-satz
(€)]],0)</f>
        <v>0</v>
      </c>
    </row>
    <row r="142" spans="1:18" ht="31.5" x14ac:dyDescent="0.25">
      <c r="A142" s="114">
        <v>136</v>
      </c>
      <c r="B142" s="115" t="s">
        <v>194</v>
      </c>
      <c r="C142" s="116" t="s">
        <v>195</v>
      </c>
      <c r="D142" s="106" t="s">
        <v>669</v>
      </c>
      <c r="E142" s="138" t="s">
        <v>528</v>
      </c>
      <c r="F142" s="138" t="s">
        <v>529</v>
      </c>
      <c r="G142" s="138" t="s">
        <v>207</v>
      </c>
      <c r="H142" s="138" t="s">
        <v>508</v>
      </c>
      <c r="I142" s="138">
        <v>23.14</v>
      </c>
      <c r="J142" s="139"/>
      <c r="K142" s="117" t="s">
        <v>135</v>
      </c>
      <c r="L142" s="107" t="s">
        <v>674</v>
      </c>
      <c r="M142" s="138">
        <v>50.8</v>
      </c>
      <c r="N142" s="93" t="e">
        <f>'STVS Unterhaltsreinigung'!$F$66</f>
        <v>#DIV/0!</v>
      </c>
      <c r="O142" s="108"/>
      <c r="P142" s="109">
        <f>Tabelle13[[#This Row],[Boden-
fläche
(m²)]]*Tabelle13[[#This Row],[Reinigungs-
tage/Jahr]]</f>
        <v>1175.5119999999999</v>
      </c>
      <c r="Q142" s="109">
        <f>IFERROR(Tabelle13[[#This Row],[Reinigungs-
fläche
(m²/Jahr)]]/Tabelle13[[#This Row],[Richtwert
(m²/h)]],0)</f>
        <v>0</v>
      </c>
      <c r="R142" s="118">
        <f>IFERROR(Tabelle13[[#This Row],[Reinigungs-
zeit
(h/Jahr)]]*Tabelle13[[#This Row],[Stunden-verr.-satz
(€)]],0)</f>
        <v>0</v>
      </c>
    </row>
    <row r="143" spans="1:18" ht="31.5" x14ac:dyDescent="0.25">
      <c r="A143" s="114">
        <v>137</v>
      </c>
      <c r="B143" s="115" t="s">
        <v>194</v>
      </c>
      <c r="C143" s="116" t="s">
        <v>195</v>
      </c>
      <c r="D143" s="106" t="s">
        <v>669</v>
      </c>
      <c r="E143" s="138" t="s">
        <v>530</v>
      </c>
      <c r="F143" s="138" t="s">
        <v>531</v>
      </c>
      <c r="G143" s="138" t="s">
        <v>240</v>
      </c>
      <c r="H143" s="138" t="s">
        <v>670</v>
      </c>
      <c r="I143" s="138">
        <v>17.45</v>
      </c>
      <c r="J143" s="139"/>
      <c r="K143" s="117" t="s">
        <v>137</v>
      </c>
      <c r="L143" s="107" t="s">
        <v>674</v>
      </c>
      <c r="M143" s="138">
        <v>50.8</v>
      </c>
      <c r="N143" s="93" t="e">
        <f>'STVS Unterhaltsreinigung'!$F$66</f>
        <v>#DIV/0!</v>
      </c>
      <c r="O143" s="108"/>
      <c r="P143" s="109">
        <f>Tabelle13[[#This Row],[Boden-
fläche
(m²)]]*Tabelle13[[#This Row],[Reinigungs-
tage/Jahr]]</f>
        <v>886.45999999999992</v>
      </c>
      <c r="Q143" s="109">
        <f>IFERROR(Tabelle13[[#This Row],[Reinigungs-
fläche
(m²/Jahr)]]/Tabelle13[[#This Row],[Richtwert
(m²/h)]],0)</f>
        <v>0</v>
      </c>
      <c r="R143" s="118">
        <f>IFERROR(Tabelle13[[#This Row],[Reinigungs-
zeit
(h/Jahr)]]*Tabelle13[[#This Row],[Stunden-verr.-satz
(€)]],0)</f>
        <v>0</v>
      </c>
    </row>
    <row r="144" spans="1:18" ht="31.5" x14ac:dyDescent="0.25">
      <c r="A144" s="114">
        <v>138</v>
      </c>
      <c r="B144" s="115" t="s">
        <v>194</v>
      </c>
      <c r="C144" s="116" t="s">
        <v>195</v>
      </c>
      <c r="D144" s="106" t="s">
        <v>669</v>
      </c>
      <c r="E144" s="138" t="s">
        <v>532</v>
      </c>
      <c r="F144" s="138" t="s">
        <v>533</v>
      </c>
      <c r="G144" s="138" t="s">
        <v>243</v>
      </c>
      <c r="H144" s="138" t="s">
        <v>670</v>
      </c>
      <c r="I144" s="138">
        <v>21.08</v>
      </c>
      <c r="J144" s="139"/>
      <c r="K144" s="117" t="s">
        <v>137</v>
      </c>
      <c r="L144" s="107" t="s">
        <v>674</v>
      </c>
      <c r="M144" s="138">
        <v>50.8</v>
      </c>
      <c r="N144" s="93" t="e">
        <f>'STVS Unterhaltsreinigung'!$F$66</f>
        <v>#DIV/0!</v>
      </c>
      <c r="O144" s="108"/>
      <c r="P144" s="109">
        <f>Tabelle13[[#This Row],[Boden-
fläche
(m²)]]*Tabelle13[[#This Row],[Reinigungs-
tage/Jahr]]</f>
        <v>1070.8639999999998</v>
      </c>
      <c r="Q144" s="109">
        <f>IFERROR(Tabelle13[[#This Row],[Reinigungs-
fläche
(m²/Jahr)]]/Tabelle13[[#This Row],[Richtwert
(m²/h)]],0)</f>
        <v>0</v>
      </c>
      <c r="R144" s="118">
        <f>IFERROR(Tabelle13[[#This Row],[Reinigungs-
zeit
(h/Jahr)]]*Tabelle13[[#This Row],[Stunden-verr.-satz
(€)]],0)</f>
        <v>0</v>
      </c>
    </row>
    <row r="145" spans="1:18" ht="31.5" x14ac:dyDescent="0.25">
      <c r="A145" s="114">
        <v>139</v>
      </c>
      <c r="B145" s="115" t="s">
        <v>194</v>
      </c>
      <c r="C145" s="116" t="s">
        <v>195</v>
      </c>
      <c r="D145" s="106" t="s">
        <v>669</v>
      </c>
      <c r="E145" s="138" t="s">
        <v>534</v>
      </c>
      <c r="F145" s="138" t="s">
        <v>535</v>
      </c>
      <c r="G145" s="138" t="s">
        <v>240</v>
      </c>
      <c r="H145" s="138" t="s">
        <v>670</v>
      </c>
      <c r="I145" s="138">
        <v>18.04</v>
      </c>
      <c r="J145" s="139"/>
      <c r="K145" s="117" t="s">
        <v>137</v>
      </c>
      <c r="L145" s="107" t="s">
        <v>674</v>
      </c>
      <c r="M145" s="138">
        <v>50.8</v>
      </c>
      <c r="N145" s="93" t="e">
        <f>'STVS Unterhaltsreinigung'!$F$66</f>
        <v>#DIV/0!</v>
      </c>
      <c r="O145" s="108"/>
      <c r="P145" s="109">
        <f>Tabelle13[[#This Row],[Boden-
fläche
(m²)]]*Tabelle13[[#This Row],[Reinigungs-
tage/Jahr]]</f>
        <v>916.4319999999999</v>
      </c>
      <c r="Q145" s="109">
        <f>IFERROR(Tabelle13[[#This Row],[Reinigungs-
fläche
(m²/Jahr)]]/Tabelle13[[#This Row],[Richtwert
(m²/h)]],0)</f>
        <v>0</v>
      </c>
      <c r="R145" s="118">
        <f>IFERROR(Tabelle13[[#This Row],[Reinigungs-
zeit
(h/Jahr)]]*Tabelle13[[#This Row],[Stunden-verr.-satz
(€)]],0)</f>
        <v>0</v>
      </c>
    </row>
    <row r="146" spans="1:18" ht="31.5" x14ac:dyDescent="0.25">
      <c r="A146" s="114">
        <v>140</v>
      </c>
      <c r="B146" s="115" t="s">
        <v>194</v>
      </c>
      <c r="C146" s="116" t="s">
        <v>195</v>
      </c>
      <c r="D146" s="106" t="s">
        <v>669</v>
      </c>
      <c r="E146" s="138" t="s">
        <v>536</v>
      </c>
      <c r="F146" s="138" t="s">
        <v>537</v>
      </c>
      <c r="G146" s="138" t="s">
        <v>240</v>
      </c>
      <c r="H146" s="138" t="s">
        <v>509</v>
      </c>
      <c r="I146" s="138">
        <v>20.93</v>
      </c>
      <c r="J146" s="139"/>
      <c r="K146" s="117" t="s">
        <v>137</v>
      </c>
      <c r="L146" s="107" t="s">
        <v>674</v>
      </c>
      <c r="M146" s="138">
        <v>50.8</v>
      </c>
      <c r="N146" s="93" t="e">
        <f>'STVS Unterhaltsreinigung'!$F$66</f>
        <v>#DIV/0!</v>
      </c>
      <c r="O146" s="108"/>
      <c r="P146" s="109">
        <f>Tabelle13[[#This Row],[Boden-
fläche
(m²)]]*Tabelle13[[#This Row],[Reinigungs-
tage/Jahr]]</f>
        <v>1063.2439999999999</v>
      </c>
      <c r="Q146" s="109">
        <f>IFERROR(Tabelle13[[#This Row],[Reinigungs-
fläche
(m²/Jahr)]]/Tabelle13[[#This Row],[Richtwert
(m²/h)]],0)</f>
        <v>0</v>
      </c>
      <c r="R146" s="118">
        <f>IFERROR(Tabelle13[[#This Row],[Reinigungs-
zeit
(h/Jahr)]]*Tabelle13[[#This Row],[Stunden-verr.-satz
(€)]],0)</f>
        <v>0</v>
      </c>
    </row>
    <row r="147" spans="1:18" ht="31.5" x14ac:dyDescent="0.25">
      <c r="A147" s="114">
        <v>141</v>
      </c>
      <c r="B147" s="115" t="s">
        <v>194</v>
      </c>
      <c r="C147" s="116" t="s">
        <v>195</v>
      </c>
      <c r="D147" s="106" t="s">
        <v>669</v>
      </c>
      <c r="E147" s="138" t="s">
        <v>538</v>
      </c>
      <c r="F147" s="138" t="s">
        <v>539</v>
      </c>
      <c r="G147" s="138" t="s">
        <v>240</v>
      </c>
      <c r="H147" s="138" t="s">
        <v>509</v>
      </c>
      <c r="I147" s="138">
        <v>12.93</v>
      </c>
      <c r="J147" s="139"/>
      <c r="K147" s="117" t="s">
        <v>137</v>
      </c>
      <c r="L147" s="107" t="s">
        <v>674</v>
      </c>
      <c r="M147" s="138">
        <v>50.8</v>
      </c>
      <c r="N147" s="93" t="e">
        <f>'STVS Unterhaltsreinigung'!$F$66</f>
        <v>#DIV/0!</v>
      </c>
      <c r="O147" s="108"/>
      <c r="P147" s="109">
        <f>Tabelle13[[#This Row],[Boden-
fläche
(m²)]]*Tabelle13[[#This Row],[Reinigungs-
tage/Jahr]]</f>
        <v>656.84399999999994</v>
      </c>
      <c r="Q147" s="109">
        <f>IFERROR(Tabelle13[[#This Row],[Reinigungs-
fläche
(m²/Jahr)]]/Tabelle13[[#This Row],[Richtwert
(m²/h)]],0)</f>
        <v>0</v>
      </c>
      <c r="R147" s="118">
        <f>IFERROR(Tabelle13[[#This Row],[Reinigungs-
zeit
(h/Jahr)]]*Tabelle13[[#This Row],[Stunden-verr.-satz
(€)]],0)</f>
        <v>0</v>
      </c>
    </row>
    <row r="148" spans="1:18" ht="31.5" x14ac:dyDescent="0.25">
      <c r="A148" s="114">
        <v>142</v>
      </c>
      <c r="B148" s="115" t="s">
        <v>194</v>
      </c>
      <c r="C148" s="116" t="s">
        <v>195</v>
      </c>
      <c r="D148" s="106" t="s">
        <v>669</v>
      </c>
      <c r="E148" s="138"/>
      <c r="F148" s="138" t="s">
        <v>540</v>
      </c>
      <c r="G148" s="138" t="s">
        <v>171</v>
      </c>
      <c r="H148" s="138" t="s">
        <v>671</v>
      </c>
      <c r="I148" s="138">
        <v>108.46</v>
      </c>
      <c r="J148" s="139"/>
      <c r="K148" s="117" t="s">
        <v>138</v>
      </c>
      <c r="L148" s="107" t="s">
        <v>676</v>
      </c>
      <c r="M148" s="138">
        <v>101.6</v>
      </c>
      <c r="N148" s="93" t="e">
        <f>'STVS Unterhaltsreinigung'!$F$66</f>
        <v>#DIV/0!</v>
      </c>
      <c r="O148" s="108"/>
      <c r="P148" s="109">
        <f>Tabelle13[[#This Row],[Boden-
fläche
(m²)]]*Tabelle13[[#This Row],[Reinigungs-
tage/Jahr]]</f>
        <v>11019.535999999998</v>
      </c>
      <c r="Q148" s="109">
        <f>IFERROR(Tabelle13[[#This Row],[Reinigungs-
fläche
(m²/Jahr)]]/Tabelle13[[#This Row],[Richtwert
(m²/h)]],0)</f>
        <v>0</v>
      </c>
      <c r="R148" s="118">
        <f>IFERROR(Tabelle13[[#This Row],[Reinigungs-
zeit
(h/Jahr)]]*Tabelle13[[#This Row],[Stunden-verr.-satz
(€)]],0)</f>
        <v>0</v>
      </c>
    </row>
    <row r="149" spans="1:18" ht="31.5" x14ac:dyDescent="0.25">
      <c r="A149" s="114">
        <v>143</v>
      </c>
      <c r="B149" s="115" t="s">
        <v>194</v>
      </c>
      <c r="C149" s="116" t="s">
        <v>195</v>
      </c>
      <c r="D149" s="106" t="s">
        <v>669</v>
      </c>
      <c r="E149" s="138"/>
      <c r="F149" s="138" t="s">
        <v>541</v>
      </c>
      <c r="G149" s="138" t="s">
        <v>171</v>
      </c>
      <c r="H149" s="138" t="s">
        <v>671</v>
      </c>
      <c r="I149" s="138">
        <v>20.329999999999998</v>
      </c>
      <c r="J149" s="139"/>
      <c r="K149" s="117" t="s">
        <v>138</v>
      </c>
      <c r="L149" s="107" t="s">
        <v>676</v>
      </c>
      <c r="M149" s="138">
        <v>101.6</v>
      </c>
      <c r="N149" s="93" t="e">
        <f>'STVS Unterhaltsreinigung'!$F$66</f>
        <v>#DIV/0!</v>
      </c>
      <c r="O149" s="108"/>
      <c r="P149" s="109">
        <f>Tabelle13[[#This Row],[Boden-
fläche
(m²)]]*Tabelle13[[#This Row],[Reinigungs-
tage/Jahr]]</f>
        <v>2065.5279999999998</v>
      </c>
      <c r="Q149" s="109">
        <f>IFERROR(Tabelle13[[#This Row],[Reinigungs-
fläche
(m²/Jahr)]]/Tabelle13[[#This Row],[Richtwert
(m²/h)]],0)</f>
        <v>0</v>
      </c>
      <c r="R149" s="118">
        <f>IFERROR(Tabelle13[[#This Row],[Reinigungs-
zeit
(h/Jahr)]]*Tabelle13[[#This Row],[Stunden-verr.-satz
(€)]],0)</f>
        <v>0</v>
      </c>
    </row>
    <row r="150" spans="1:18" ht="31.5" x14ac:dyDescent="0.25">
      <c r="A150" s="114">
        <v>144</v>
      </c>
      <c r="B150" s="115" t="s">
        <v>194</v>
      </c>
      <c r="C150" s="116" t="s">
        <v>195</v>
      </c>
      <c r="D150" s="106" t="s">
        <v>669</v>
      </c>
      <c r="E150" s="138"/>
      <c r="F150" s="138" t="s">
        <v>542</v>
      </c>
      <c r="G150" s="138" t="s">
        <v>171</v>
      </c>
      <c r="H150" s="138" t="s">
        <v>671</v>
      </c>
      <c r="I150" s="138">
        <v>121.71</v>
      </c>
      <c r="J150" s="139"/>
      <c r="K150" s="117" t="s">
        <v>138</v>
      </c>
      <c r="L150" s="107" t="s">
        <v>676</v>
      </c>
      <c r="M150" s="138">
        <v>101.6</v>
      </c>
      <c r="N150" s="93" t="e">
        <f>'STVS Unterhaltsreinigung'!$F$66</f>
        <v>#DIV/0!</v>
      </c>
      <c r="O150" s="108"/>
      <c r="P150" s="109">
        <f>Tabelle13[[#This Row],[Boden-
fläche
(m²)]]*Tabelle13[[#This Row],[Reinigungs-
tage/Jahr]]</f>
        <v>12365.735999999999</v>
      </c>
      <c r="Q150" s="109">
        <f>IFERROR(Tabelle13[[#This Row],[Reinigungs-
fläche
(m²/Jahr)]]/Tabelle13[[#This Row],[Richtwert
(m²/h)]],0)</f>
        <v>0</v>
      </c>
      <c r="R150" s="118">
        <f>IFERROR(Tabelle13[[#This Row],[Reinigungs-
zeit
(h/Jahr)]]*Tabelle13[[#This Row],[Stunden-verr.-satz
(€)]],0)</f>
        <v>0</v>
      </c>
    </row>
    <row r="151" spans="1:18" ht="31.5" x14ac:dyDescent="0.25">
      <c r="A151" s="114">
        <v>145</v>
      </c>
      <c r="B151" s="115" t="s">
        <v>194</v>
      </c>
      <c r="C151" s="116" t="s">
        <v>195</v>
      </c>
      <c r="D151" s="106" t="s">
        <v>669</v>
      </c>
      <c r="E151" s="138"/>
      <c r="F151" s="138" t="s">
        <v>543</v>
      </c>
      <c r="G151" s="138" t="s">
        <v>171</v>
      </c>
      <c r="H151" s="138" t="s">
        <v>671</v>
      </c>
      <c r="I151" s="138">
        <v>24.27</v>
      </c>
      <c r="J151" s="139"/>
      <c r="K151" s="117" t="s">
        <v>138</v>
      </c>
      <c r="L151" s="107" t="s">
        <v>676</v>
      </c>
      <c r="M151" s="138">
        <v>101.6</v>
      </c>
      <c r="N151" s="93" t="e">
        <f>'STVS Unterhaltsreinigung'!$F$66</f>
        <v>#DIV/0!</v>
      </c>
      <c r="O151" s="108"/>
      <c r="P151" s="109">
        <f>Tabelle13[[#This Row],[Boden-
fläche
(m²)]]*Tabelle13[[#This Row],[Reinigungs-
tage/Jahr]]</f>
        <v>2465.8319999999999</v>
      </c>
      <c r="Q151" s="109">
        <f>IFERROR(Tabelle13[[#This Row],[Reinigungs-
fläche
(m²/Jahr)]]/Tabelle13[[#This Row],[Richtwert
(m²/h)]],0)</f>
        <v>0</v>
      </c>
      <c r="R151" s="118">
        <f>IFERROR(Tabelle13[[#This Row],[Reinigungs-
zeit
(h/Jahr)]]*Tabelle13[[#This Row],[Stunden-verr.-satz
(€)]],0)</f>
        <v>0</v>
      </c>
    </row>
    <row r="152" spans="1:18" ht="31.5" x14ac:dyDescent="0.25">
      <c r="A152" s="114">
        <v>146</v>
      </c>
      <c r="B152" s="115" t="s">
        <v>194</v>
      </c>
      <c r="C152" s="116" t="s">
        <v>195</v>
      </c>
      <c r="D152" s="106" t="s">
        <v>669</v>
      </c>
      <c r="E152" s="138"/>
      <c r="F152" s="138" t="s">
        <v>544</v>
      </c>
      <c r="G152" s="138" t="s">
        <v>171</v>
      </c>
      <c r="H152" s="138" t="s">
        <v>671</v>
      </c>
      <c r="I152" s="138">
        <v>63.08</v>
      </c>
      <c r="J152" s="139"/>
      <c r="K152" s="117" t="s">
        <v>138</v>
      </c>
      <c r="L152" s="107" t="s">
        <v>676</v>
      </c>
      <c r="M152" s="138">
        <v>101.6</v>
      </c>
      <c r="N152" s="93" t="e">
        <f>'STVS Unterhaltsreinigung'!$F$66</f>
        <v>#DIV/0!</v>
      </c>
      <c r="O152" s="108"/>
      <c r="P152" s="109">
        <f>Tabelle13[[#This Row],[Boden-
fläche
(m²)]]*Tabelle13[[#This Row],[Reinigungs-
tage/Jahr]]</f>
        <v>6408.9279999999999</v>
      </c>
      <c r="Q152" s="109">
        <f>IFERROR(Tabelle13[[#This Row],[Reinigungs-
fläche
(m²/Jahr)]]/Tabelle13[[#This Row],[Richtwert
(m²/h)]],0)</f>
        <v>0</v>
      </c>
      <c r="R152" s="118">
        <f>IFERROR(Tabelle13[[#This Row],[Reinigungs-
zeit
(h/Jahr)]]*Tabelle13[[#This Row],[Stunden-verr.-satz
(€)]],0)</f>
        <v>0</v>
      </c>
    </row>
    <row r="153" spans="1:18" ht="31.5" x14ac:dyDescent="0.25">
      <c r="A153" s="114">
        <v>147</v>
      </c>
      <c r="B153" s="115" t="s">
        <v>194</v>
      </c>
      <c r="C153" s="116" t="s">
        <v>195</v>
      </c>
      <c r="D153" s="106" t="s">
        <v>669</v>
      </c>
      <c r="E153" s="138"/>
      <c r="F153" s="138" t="s">
        <v>545</v>
      </c>
      <c r="G153" s="138" t="s">
        <v>171</v>
      </c>
      <c r="H153" s="138" t="s">
        <v>671</v>
      </c>
      <c r="I153" s="138">
        <v>46.94</v>
      </c>
      <c r="J153" s="139"/>
      <c r="K153" s="117" t="s">
        <v>138</v>
      </c>
      <c r="L153" s="107" t="s">
        <v>676</v>
      </c>
      <c r="M153" s="138">
        <v>101.6</v>
      </c>
      <c r="N153" s="93" t="e">
        <f>'STVS Unterhaltsreinigung'!$F$66</f>
        <v>#DIV/0!</v>
      </c>
      <c r="O153" s="108"/>
      <c r="P153" s="109">
        <f>Tabelle13[[#This Row],[Boden-
fläche
(m²)]]*Tabelle13[[#This Row],[Reinigungs-
tage/Jahr]]</f>
        <v>4769.1039999999994</v>
      </c>
      <c r="Q153" s="109">
        <f>IFERROR(Tabelle13[[#This Row],[Reinigungs-
fläche
(m²/Jahr)]]/Tabelle13[[#This Row],[Richtwert
(m²/h)]],0)</f>
        <v>0</v>
      </c>
      <c r="R153" s="118">
        <f>IFERROR(Tabelle13[[#This Row],[Reinigungs-
zeit
(h/Jahr)]]*Tabelle13[[#This Row],[Stunden-verr.-satz
(€)]],0)</f>
        <v>0</v>
      </c>
    </row>
    <row r="154" spans="1:18" ht="31.5" x14ac:dyDescent="0.25">
      <c r="A154" s="114">
        <v>148</v>
      </c>
      <c r="B154" s="115" t="s">
        <v>194</v>
      </c>
      <c r="C154" s="116" t="s">
        <v>195</v>
      </c>
      <c r="D154" s="106" t="s">
        <v>669</v>
      </c>
      <c r="E154" s="138"/>
      <c r="F154" s="138" t="s">
        <v>546</v>
      </c>
      <c r="G154" s="138" t="s">
        <v>171</v>
      </c>
      <c r="H154" s="138" t="s">
        <v>671</v>
      </c>
      <c r="I154" s="138">
        <v>63.12</v>
      </c>
      <c r="J154" s="139"/>
      <c r="K154" s="117" t="s">
        <v>138</v>
      </c>
      <c r="L154" s="107" t="s">
        <v>676</v>
      </c>
      <c r="M154" s="138">
        <v>101.6</v>
      </c>
      <c r="N154" s="93" t="e">
        <f>'STVS Unterhaltsreinigung'!$F$66</f>
        <v>#DIV/0!</v>
      </c>
      <c r="O154" s="108"/>
      <c r="P154" s="109">
        <f>Tabelle13[[#This Row],[Boden-
fläche
(m²)]]*Tabelle13[[#This Row],[Reinigungs-
tage/Jahr]]</f>
        <v>6412.9919999999993</v>
      </c>
      <c r="Q154" s="109">
        <f>IFERROR(Tabelle13[[#This Row],[Reinigungs-
fläche
(m²/Jahr)]]/Tabelle13[[#This Row],[Richtwert
(m²/h)]],0)</f>
        <v>0</v>
      </c>
      <c r="R154" s="118">
        <f>IFERROR(Tabelle13[[#This Row],[Reinigungs-
zeit
(h/Jahr)]]*Tabelle13[[#This Row],[Stunden-verr.-satz
(€)]],0)</f>
        <v>0</v>
      </c>
    </row>
    <row r="155" spans="1:18" ht="31.5" x14ac:dyDescent="0.25">
      <c r="A155" s="114">
        <v>149</v>
      </c>
      <c r="B155" s="115" t="s">
        <v>194</v>
      </c>
      <c r="C155" s="116" t="s">
        <v>195</v>
      </c>
      <c r="D155" s="106" t="s">
        <v>669</v>
      </c>
      <c r="E155" s="138" t="s">
        <v>547</v>
      </c>
      <c r="F155" s="138" t="s">
        <v>548</v>
      </c>
      <c r="G155" s="138" t="s">
        <v>549</v>
      </c>
      <c r="H155" s="138" t="s">
        <v>672</v>
      </c>
      <c r="I155" s="138">
        <v>82.74</v>
      </c>
      <c r="J155" s="139"/>
      <c r="K155" s="117" t="s">
        <v>148</v>
      </c>
      <c r="L155" s="107" t="s">
        <v>674</v>
      </c>
      <c r="M155" s="138">
        <v>50.8</v>
      </c>
      <c r="N155" s="93" t="e">
        <f>'STVS Unterhaltsreinigung'!$F$66</f>
        <v>#DIV/0!</v>
      </c>
      <c r="O155" s="108"/>
      <c r="P155" s="109">
        <f>Tabelle13[[#This Row],[Boden-
fläche
(m²)]]*Tabelle13[[#This Row],[Reinigungs-
tage/Jahr]]</f>
        <v>4203.1919999999991</v>
      </c>
      <c r="Q155" s="109">
        <f>IFERROR(Tabelle13[[#This Row],[Reinigungs-
fläche
(m²/Jahr)]]/Tabelle13[[#This Row],[Richtwert
(m²/h)]],0)</f>
        <v>0</v>
      </c>
      <c r="R155" s="118">
        <f>IFERROR(Tabelle13[[#This Row],[Reinigungs-
zeit
(h/Jahr)]]*Tabelle13[[#This Row],[Stunden-verr.-satz
(€)]],0)</f>
        <v>0</v>
      </c>
    </row>
    <row r="156" spans="1:18" ht="31.5" x14ac:dyDescent="0.25">
      <c r="A156" s="114">
        <v>150</v>
      </c>
      <c r="B156" s="115" t="s">
        <v>194</v>
      </c>
      <c r="C156" s="116" t="s">
        <v>195</v>
      </c>
      <c r="D156" s="106" t="s">
        <v>669</v>
      </c>
      <c r="E156" s="138"/>
      <c r="F156" s="138" t="s">
        <v>550</v>
      </c>
      <c r="G156" s="138" t="s">
        <v>171</v>
      </c>
      <c r="H156" s="138" t="s">
        <v>510</v>
      </c>
      <c r="I156" s="138">
        <v>33.82</v>
      </c>
      <c r="J156" s="139"/>
      <c r="K156" s="117" t="s">
        <v>138</v>
      </c>
      <c r="L156" s="107" t="s">
        <v>676</v>
      </c>
      <c r="M156" s="138">
        <v>101.6</v>
      </c>
      <c r="N156" s="93" t="e">
        <f>'STVS Unterhaltsreinigung'!$F$66</f>
        <v>#DIV/0!</v>
      </c>
      <c r="O156" s="108"/>
      <c r="P156" s="109">
        <f>Tabelle13[[#This Row],[Boden-
fläche
(m²)]]*Tabelle13[[#This Row],[Reinigungs-
tage/Jahr]]</f>
        <v>3436.1119999999996</v>
      </c>
      <c r="Q156" s="109">
        <f>IFERROR(Tabelle13[[#This Row],[Reinigungs-
fläche
(m²/Jahr)]]/Tabelle13[[#This Row],[Richtwert
(m²/h)]],0)</f>
        <v>0</v>
      </c>
      <c r="R156" s="118">
        <f>IFERROR(Tabelle13[[#This Row],[Reinigungs-
zeit
(h/Jahr)]]*Tabelle13[[#This Row],[Stunden-verr.-satz
(€)]],0)</f>
        <v>0</v>
      </c>
    </row>
    <row r="157" spans="1:18" ht="31.5" x14ac:dyDescent="0.25">
      <c r="A157" s="114">
        <v>151</v>
      </c>
      <c r="B157" s="115" t="s">
        <v>194</v>
      </c>
      <c r="C157" s="116" t="s">
        <v>195</v>
      </c>
      <c r="D157" s="106" t="s">
        <v>669</v>
      </c>
      <c r="E157" s="138" t="s">
        <v>551</v>
      </c>
      <c r="F157" s="138" t="s">
        <v>552</v>
      </c>
      <c r="G157" s="138" t="s">
        <v>553</v>
      </c>
      <c r="H157" s="138" t="s">
        <v>510</v>
      </c>
      <c r="I157" s="138">
        <v>11.74</v>
      </c>
      <c r="J157" s="139"/>
      <c r="K157" s="117" t="s">
        <v>148</v>
      </c>
      <c r="L157" s="107" t="s">
        <v>674</v>
      </c>
      <c r="M157" s="138">
        <v>50.8</v>
      </c>
      <c r="N157" s="93" t="e">
        <f>'STVS Unterhaltsreinigung'!$F$66</f>
        <v>#DIV/0!</v>
      </c>
      <c r="O157" s="108"/>
      <c r="P157" s="109">
        <f>Tabelle13[[#This Row],[Boden-
fläche
(m²)]]*Tabelle13[[#This Row],[Reinigungs-
tage/Jahr]]</f>
        <v>596.39199999999994</v>
      </c>
      <c r="Q157" s="109">
        <f>IFERROR(Tabelle13[[#This Row],[Reinigungs-
fläche
(m²/Jahr)]]/Tabelle13[[#This Row],[Richtwert
(m²/h)]],0)</f>
        <v>0</v>
      </c>
      <c r="R157" s="118">
        <f>IFERROR(Tabelle13[[#This Row],[Reinigungs-
zeit
(h/Jahr)]]*Tabelle13[[#This Row],[Stunden-verr.-satz
(€)]],0)</f>
        <v>0</v>
      </c>
    </row>
    <row r="158" spans="1:18" ht="31.5" x14ac:dyDescent="0.25">
      <c r="A158" s="114">
        <v>152</v>
      </c>
      <c r="B158" s="115" t="s">
        <v>194</v>
      </c>
      <c r="C158" s="116" t="s">
        <v>195</v>
      </c>
      <c r="D158" s="106" t="s">
        <v>669</v>
      </c>
      <c r="E158" s="138" t="s">
        <v>554</v>
      </c>
      <c r="F158" s="138" t="s">
        <v>555</v>
      </c>
      <c r="G158" s="138" t="s">
        <v>483</v>
      </c>
      <c r="H158" s="138" t="s">
        <v>510</v>
      </c>
      <c r="I158" s="138">
        <v>12.11</v>
      </c>
      <c r="J158" s="139"/>
      <c r="K158" s="117" t="s">
        <v>148</v>
      </c>
      <c r="L158" s="107" t="s">
        <v>674</v>
      </c>
      <c r="M158" s="138">
        <v>50.8</v>
      </c>
      <c r="N158" s="93" t="e">
        <f>'STVS Unterhaltsreinigung'!$F$66</f>
        <v>#DIV/0!</v>
      </c>
      <c r="O158" s="108"/>
      <c r="P158" s="109">
        <f>Tabelle13[[#This Row],[Boden-
fläche
(m²)]]*Tabelle13[[#This Row],[Reinigungs-
tage/Jahr]]</f>
        <v>615.18799999999999</v>
      </c>
      <c r="Q158" s="109">
        <f>IFERROR(Tabelle13[[#This Row],[Reinigungs-
fläche
(m²/Jahr)]]/Tabelle13[[#This Row],[Richtwert
(m²/h)]],0)</f>
        <v>0</v>
      </c>
      <c r="R158" s="118">
        <f>IFERROR(Tabelle13[[#This Row],[Reinigungs-
zeit
(h/Jahr)]]*Tabelle13[[#This Row],[Stunden-verr.-satz
(€)]],0)</f>
        <v>0</v>
      </c>
    </row>
    <row r="159" spans="1:18" ht="31.5" x14ac:dyDescent="0.25">
      <c r="A159" s="114">
        <v>153</v>
      </c>
      <c r="B159" s="115" t="s">
        <v>194</v>
      </c>
      <c r="C159" s="116" t="s">
        <v>195</v>
      </c>
      <c r="D159" s="106" t="s">
        <v>669</v>
      </c>
      <c r="E159" s="138" t="s">
        <v>556</v>
      </c>
      <c r="F159" s="138" t="s">
        <v>557</v>
      </c>
      <c r="G159" s="138" t="s">
        <v>558</v>
      </c>
      <c r="H159" s="138" t="s">
        <v>510</v>
      </c>
      <c r="I159" s="138">
        <v>18.420000000000002</v>
      </c>
      <c r="J159" s="139"/>
      <c r="K159" s="117" t="s">
        <v>148</v>
      </c>
      <c r="L159" s="107" t="s">
        <v>674</v>
      </c>
      <c r="M159" s="138">
        <v>50.8</v>
      </c>
      <c r="N159" s="93" t="e">
        <f>'STVS Unterhaltsreinigung'!$F$66</f>
        <v>#DIV/0!</v>
      </c>
      <c r="O159" s="108"/>
      <c r="P159" s="109">
        <f>Tabelle13[[#This Row],[Boden-
fläche
(m²)]]*Tabelle13[[#This Row],[Reinigungs-
tage/Jahr]]</f>
        <v>935.73599999999999</v>
      </c>
      <c r="Q159" s="109">
        <f>IFERROR(Tabelle13[[#This Row],[Reinigungs-
fläche
(m²/Jahr)]]/Tabelle13[[#This Row],[Richtwert
(m²/h)]],0)</f>
        <v>0</v>
      </c>
      <c r="R159" s="118">
        <f>IFERROR(Tabelle13[[#This Row],[Reinigungs-
zeit
(h/Jahr)]]*Tabelle13[[#This Row],[Stunden-verr.-satz
(€)]],0)</f>
        <v>0</v>
      </c>
    </row>
    <row r="160" spans="1:18" ht="31.5" x14ac:dyDescent="0.25">
      <c r="A160" s="114">
        <v>154</v>
      </c>
      <c r="B160" s="115" t="s">
        <v>194</v>
      </c>
      <c r="C160" s="116" t="s">
        <v>195</v>
      </c>
      <c r="D160" s="106" t="s">
        <v>669</v>
      </c>
      <c r="E160" s="138" t="s">
        <v>559</v>
      </c>
      <c r="F160" s="138" t="s">
        <v>560</v>
      </c>
      <c r="G160" s="138" t="s">
        <v>561</v>
      </c>
      <c r="H160" s="138" t="s">
        <v>510</v>
      </c>
      <c r="I160" s="138">
        <v>12.11</v>
      </c>
      <c r="J160" s="139"/>
      <c r="K160" s="117" t="s">
        <v>148</v>
      </c>
      <c r="L160" s="107" t="s">
        <v>674</v>
      </c>
      <c r="M160" s="138">
        <v>50.8</v>
      </c>
      <c r="N160" s="93" t="e">
        <f>'STVS Unterhaltsreinigung'!$F$66</f>
        <v>#DIV/0!</v>
      </c>
      <c r="O160" s="108"/>
      <c r="P160" s="109">
        <f>Tabelle13[[#This Row],[Boden-
fläche
(m²)]]*Tabelle13[[#This Row],[Reinigungs-
tage/Jahr]]</f>
        <v>615.18799999999999</v>
      </c>
      <c r="Q160" s="109">
        <f>IFERROR(Tabelle13[[#This Row],[Reinigungs-
fläche
(m²/Jahr)]]/Tabelle13[[#This Row],[Richtwert
(m²/h)]],0)</f>
        <v>0</v>
      </c>
      <c r="R160" s="118">
        <f>IFERROR(Tabelle13[[#This Row],[Reinigungs-
zeit
(h/Jahr)]]*Tabelle13[[#This Row],[Stunden-verr.-satz
(€)]],0)</f>
        <v>0</v>
      </c>
    </row>
    <row r="161" spans="1:18" ht="31.5" x14ac:dyDescent="0.25">
      <c r="A161" s="114">
        <v>155</v>
      </c>
      <c r="B161" s="115" t="s">
        <v>194</v>
      </c>
      <c r="C161" s="116" t="s">
        <v>195</v>
      </c>
      <c r="D161" s="106" t="s">
        <v>669</v>
      </c>
      <c r="E161" s="138" t="s">
        <v>562</v>
      </c>
      <c r="F161" s="138" t="s">
        <v>563</v>
      </c>
      <c r="G161" s="138" t="s">
        <v>294</v>
      </c>
      <c r="H161" s="138" t="s">
        <v>510</v>
      </c>
      <c r="I161" s="138">
        <v>12.11</v>
      </c>
      <c r="J161" s="139"/>
      <c r="K161" s="117" t="s">
        <v>148</v>
      </c>
      <c r="L161" s="107" t="s">
        <v>674</v>
      </c>
      <c r="M161" s="138">
        <v>50.8</v>
      </c>
      <c r="N161" s="93" t="e">
        <f>'STVS Unterhaltsreinigung'!$F$66</f>
        <v>#DIV/0!</v>
      </c>
      <c r="O161" s="108"/>
      <c r="P161" s="109">
        <f>Tabelle13[[#This Row],[Boden-
fläche
(m²)]]*Tabelle13[[#This Row],[Reinigungs-
tage/Jahr]]</f>
        <v>615.18799999999999</v>
      </c>
      <c r="Q161" s="109">
        <f>IFERROR(Tabelle13[[#This Row],[Reinigungs-
fläche
(m²/Jahr)]]/Tabelle13[[#This Row],[Richtwert
(m²/h)]],0)</f>
        <v>0</v>
      </c>
      <c r="R161" s="118">
        <f>IFERROR(Tabelle13[[#This Row],[Reinigungs-
zeit
(h/Jahr)]]*Tabelle13[[#This Row],[Stunden-verr.-satz
(€)]],0)</f>
        <v>0</v>
      </c>
    </row>
    <row r="162" spans="1:18" ht="31.5" x14ac:dyDescent="0.25">
      <c r="A162" s="114">
        <v>156</v>
      </c>
      <c r="B162" s="115" t="s">
        <v>194</v>
      </c>
      <c r="C162" s="116" t="s">
        <v>195</v>
      </c>
      <c r="D162" s="106" t="s">
        <v>669</v>
      </c>
      <c r="E162" s="138" t="s">
        <v>564</v>
      </c>
      <c r="F162" s="138" t="s">
        <v>565</v>
      </c>
      <c r="G162" s="138" t="s">
        <v>483</v>
      </c>
      <c r="H162" s="138" t="s">
        <v>510</v>
      </c>
      <c r="I162" s="138">
        <v>11.29</v>
      </c>
      <c r="J162" s="139"/>
      <c r="K162" s="117" t="s">
        <v>148</v>
      </c>
      <c r="L162" s="107" t="s">
        <v>674</v>
      </c>
      <c r="M162" s="138">
        <v>50.8</v>
      </c>
      <c r="N162" s="93" t="e">
        <f>'STVS Unterhaltsreinigung'!$F$66</f>
        <v>#DIV/0!</v>
      </c>
      <c r="O162" s="108"/>
      <c r="P162" s="109">
        <f>Tabelle13[[#This Row],[Boden-
fläche
(m²)]]*Tabelle13[[#This Row],[Reinigungs-
tage/Jahr]]</f>
        <v>573.53199999999993</v>
      </c>
      <c r="Q162" s="109">
        <f>IFERROR(Tabelle13[[#This Row],[Reinigungs-
fläche
(m²/Jahr)]]/Tabelle13[[#This Row],[Richtwert
(m²/h)]],0)</f>
        <v>0</v>
      </c>
      <c r="R162" s="118">
        <f>IFERROR(Tabelle13[[#This Row],[Reinigungs-
zeit
(h/Jahr)]]*Tabelle13[[#This Row],[Stunden-verr.-satz
(€)]],0)</f>
        <v>0</v>
      </c>
    </row>
    <row r="163" spans="1:18" ht="31.5" x14ac:dyDescent="0.25">
      <c r="A163" s="114">
        <v>157</v>
      </c>
      <c r="B163" s="115" t="s">
        <v>194</v>
      </c>
      <c r="C163" s="116" t="s">
        <v>195</v>
      </c>
      <c r="D163" s="106" t="s">
        <v>669</v>
      </c>
      <c r="E163" s="138" t="s">
        <v>566</v>
      </c>
      <c r="F163" s="138" t="s">
        <v>567</v>
      </c>
      <c r="G163" s="138" t="s">
        <v>568</v>
      </c>
      <c r="H163" s="138" t="s">
        <v>510</v>
      </c>
      <c r="I163" s="138">
        <v>17.600000000000001</v>
      </c>
      <c r="J163" s="139"/>
      <c r="K163" s="117" t="s">
        <v>148</v>
      </c>
      <c r="L163" s="107" t="s">
        <v>674</v>
      </c>
      <c r="M163" s="138">
        <v>50.8</v>
      </c>
      <c r="N163" s="93" t="e">
        <f>'STVS Unterhaltsreinigung'!$F$66</f>
        <v>#DIV/0!</v>
      </c>
      <c r="O163" s="108"/>
      <c r="P163" s="109">
        <f>Tabelle13[[#This Row],[Boden-
fläche
(m²)]]*Tabelle13[[#This Row],[Reinigungs-
tage/Jahr]]</f>
        <v>894.08</v>
      </c>
      <c r="Q163" s="109">
        <f>IFERROR(Tabelle13[[#This Row],[Reinigungs-
fläche
(m²/Jahr)]]/Tabelle13[[#This Row],[Richtwert
(m²/h)]],0)</f>
        <v>0</v>
      </c>
      <c r="R163" s="118">
        <f>IFERROR(Tabelle13[[#This Row],[Reinigungs-
zeit
(h/Jahr)]]*Tabelle13[[#This Row],[Stunden-verr.-satz
(€)]],0)</f>
        <v>0</v>
      </c>
    </row>
    <row r="164" spans="1:18" ht="31.5" x14ac:dyDescent="0.25">
      <c r="A164" s="114">
        <v>158</v>
      </c>
      <c r="B164" s="115" t="s">
        <v>194</v>
      </c>
      <c r="C164" s="116" t="s">
        <v>195</v>
      </c>
      <c r="D164" s="106" t="s">
        <v>669</v>
      </c>
      <c r="E164" s="138" t="s">
        <v>569</v>
      </c>
      <c r="F164" s="138" t="s">
        <v>570</v>
      </c>
      <c r="G164" s="138" t="s">
        <v>571</v>
      </c>
      <c r="H164" s="138" t="s">
        <v>510</v>
      </c>
      <c r="I164" s="138">
        <v>12.11</v>
      </c>
      <c r="J164" s="139"/>
      <c r="K164" s="117" t="s">
        <v>148</v>
      </c>
      <c r="L164" s="107" t="s">
        <v>674</v>
      </c>
      <c r="M164" s="138">
        <v>50.8</v>
      </c>
      <c r="N164" s="93" t="e">
        <f>'STVS Unterhaltsreinigung'!$F$66</f>
        <v>#DIV/0!</v>
      </c>
      <c r="O164" s="108"/>
      <c r="P164" s="109">
        <f>Tabelle13[[#This Row],[Boden-
fläche
(m²)]]*Tabelle13[[#This Row],[Reinigungs-
tage/Jahr]]</f>
        <v>615.18799999999999</v>
      </c>
      <c r="Q164" s="109">
        <f>IFERROR(Tabelle13[[#This Row],[Reinigungs-
fläche
(m²/Jahr)]]/Tabelle13[[#This Row],[Richtwert
(m²/h)]],0)</f>
        <v>0</v>
      </c>
      <c r="R164" s="118">
        <f>IFERROR(Tabelle13[[#This Row],[Reinigungs-
zeit
(h/Jahr)]]*Tabelle13[[#This Row],[Stunden-verr.-satz
(€)]],0)</f>
        <v>0</v>
      </c>
    </row>
    <row r="165" spans="1:18" ht="31.5" x14ac:dyDescent="0.25">
      <c r="A165" s="114">
        <v>159</v>
      </c>
      <c r="B165" s="115" t="s">
        <v>194</v>
      </c>
      <c r="C165" s="116" t="s">
        <v>195</v>
      </c>
      <c r="D165" s="106" t="s">
        <v>669</v>
      </c>
      <c r="E165" s="138" t="s">
        <v>572</v>
      </c>
      <c r="F165" s="138" t="s">
        <v>573</v>
      </c>
      <c r="G165" s="138" t="s">
        <v>483</v>
      </c>
      <c r="H165" s="138" t="s">
        <v>510</v>
      </c>
      <c r="I165" s="138">
        <v>12.11</v>
      </c>
      <c r="J165" s="139"/>
      <c r="K165" s="117" t="s">
        <v>148</v>
      </c>
      <c r="L165" s="107" t="s">
        <v>674</v>
      </c>
      <c r="M165" s="138">
        <v>50.8</v>
      </c>
      <c r="N165" s="93" t="e">
        <f>'STVS Unterhaltsreinigung'!$F$66</f>
        <v>#DIV/0!</v>
      </c>
      <c r="O165" s="108"/>
      <c r="P165" s="109">
        <f>Tabelle13[[#This Row],[Boden-
fläche
(m²)]]*Tabelle13[[#This Row],[Reinigungs-
tage/Jahr]]</f>
        <v>615.18799999999999</v>
      </c>
      <c r="Q165" s="109">
        <f>IFERROR(Tabelle13[[#This Row],[Reinigungs-
fläche
(m²/Jahr)]]/Tabelle13[[#This Row],[Richtwert
(m²/h)]],0)</f>
        <v>0</v>
      </c>
      <c r="R165" s="118">
        <f>IFERROR(Tabelle13[[#This Row],[Reinigungs-
zeit
(h/Jahr)]]*Tabelle13[[#This Row],[Stunden-verr.-satz
(€)]],0)</f>
        <v>0</v>
      </c>
    </row>
    <row r="166" spans="1:18" ht="31.5" x14ac:dyDescent="0.25">
      <c r="A166" s="114">
        <v>160</v>
      </c>
      <c r="B166" s="115" t="s">
        <v>194</v>
      </c>
      <c r="C166" s="116" t="s">
        <v>195</v>
      </c>
      <c r="D166" s="106" t="s">
        <v>669</v>
      </c>
      <c r="E166" s="138" t="s">
        <v>574</v>
      </c>
      <c r="F166" s="138" t="s">
        <v>575</v>
      </c>
      <c r="G166" s="138" t="s">
        <v>483</v>
      </c>
      <c r="H166" s="138" t="s">
        <v>510</v>
      </c>
      <c r="I166" s="138">
        <v>18.39</v>
      </c>
      <c r="J166" s="139"/>
      <c r="K166" s="117" t="s">
        <v>148</v>
      </c>
      <c r="L166" s="107" t="s">
        <v>674</v>
      </c>
      <c r="M166" s="138">
        <v>50.8</v>
      </c>
      <c r="N166" s="93" t="e">
        <f>'STVS Unterhaltsreinigung'!$F$66</f>
        <v>#DIV/0!</v>
      </c>
      <c r="O166" s="108"/>
      <c r="P166" s="109">
        <f>Tabelle13[[#This Row],[Boden-
fläche
(m²)]]*Tabelle13[[#This Row],[Reinigungs-
tage/Jahr]]</f>
        <v>934.21199999999999</v>
      </c>
      <c r="Q166" s="109">
        <f>IFERROR(Tabelle13[[#This Row],[Reinigungs-
fläche
(m²/Jahr)]]/Tabelle13[[#This Row],[Richtwert
(m²/h)]],0)</f>
        <v>0</v>
      </c>
      <c r="R166" s="118">
        <f>IFERROR(Tabelle13[[#This Row],[Reinigungs-
zeit
(h/Jahr)]]*Tabelle13[[#This Row],[Stunden-verr.-satz
(€)]],0)</f>
        <v>0</v>
      </c>
    </row>
    <row r="167" spans="1:18" ht="31.5" x14ac:dyDescent="0.25">
      <c r="A167" s="114">
        <v>161</v>
      </c>
      <c r="B167" s="115" t="s">
        <v>194</v>
      </c>
      <c r="C167" s="116" t="s">
        <v>195</v>
      </c>
      <c r="D167" s="106" t="s">
        <v>669</v>
      </c>
      <c r="E167" s="138" t="s">
        <v>576</v>
      </c>
      <c r="F167" s="138" t="s">
        <v>577</v>
      </c>
      <c r="G167" s="138" t="s">
        <v>483</v>
      </c>
      <c r="H167" s="138" t="s">
        <v>510</v>
      </c>
      <c r="I167" s="138">
        <v>18.43</v>
      </c>
      <c r="J167" s="139"/>
      <c r="K167" s="117" t="s">
        <v>148</v>
      </c>
      <c r="L167" s="107" t="s">
        <v>674</v>
      </c>
      <c r="M167" s="138">
        <v>50.8</v>
      </c>
      <c r="N167" s="93" t="e">
        <f>'STVS Unterhaltsreinigung'!$F$66</f>
        <v>#DIV/0!</v>
      </c>
      <c r="O167" s="108"/>
      <c r="P167" s="109">
        <f>Tabelle13[[#This Row],[Boden-
fläche
(m²)]]*Tabelle13[[#This Row],[Reinigungs-
tage/Jahr]]</f>
        <v>936.24399999999991</v>
      </c>
      <c r="Q167" s="109">
        <f>IFERROR(Tabelle13[[#This Row],[Reinigungs-
fläche
(m²/Jahr)]]/Tabelle13[[#This Row],[Richtwert
(m²/h)]],0)</f>
        <v>0</v>
      </c>
      <c r="R167" s="118">
        <f>IFERROR(Tabelle13[[#This Row],[Reinigungs-
zeit
(h/Jahr)]]*Tabelle13[[#This Row],[Stunden-verr.-satz
(€)]],0)</f>
        <v>0</v>
      </c>
    </row>
    <row r="168" spans="1:18" ht="31.5" x14ac:dyDescent="0.25">
      <c r="A168" s="114">
        <v>162</v>
      </c>
      <c r="B168" s="115" t="s">
        <v>194</v>
      </c>
      <c r="C168" s="116" t="s">
        <v>195</v>
      </c>
      <c r="D168" s="106" t="s">
        <v>669</v>
      </c>
      <c r="E168" s="138" t="s">
        <v>578</v>
      </c>
      <c r="F168" s="138" t="s">
        <v>579</v>
      </c>
      <c r="G168" s="138" t="s">
        <v>483</v>
      </c>
      <c r="H168" s="138" t="s">
        <v>510</v>
      </c>
      <c r="I168" s="138">
        <v>18.39</v>
      </c>
      <c r="J168" s="139"/>
      <c r="K168" s="117" t="s">
        <v>148</v>
      </c>
      <c r="L168" s="107" t="s">
        <v>674</v>
      </c>
      <c r="M168" s="138">
        <v>50.8</v>
      </c>
      <c r="N168" s="93" t="e">
        <f>'STVS Unterhaltsreinigung'!$F$66</f>
        <v>#DIV/0!</v>
      </c>
      <c r="O168" s="108"/>
      <c r="P168" s="109">
        <f>Tabelle13[[#This Row],[Boden-
fläche
(m²)]]*Tabelle13[[#This Row],[Reinigungs-
tage/Jahr]]</f>
        <v>934.21199999999999</v>
      </c>
      <c r="Q168" s="109">
        <f>IFERROR(Tabelle13[[#This Row],[Reinigungs-
fläche
(m²/Jahr)]]/Tabelle13[[#This Row],[Richtwert
(m²/h)]],0)</f>
        <v>0</v>
      </c>
      <c r="R168" s="118">
        <f>IFERROR(Tabelle13[[#This Row],[Reinigungs-
zeit
(h/Jahr)]]*Tabelle13[[#This Row],[Stunden-verr.-satz
(€)]],0)</f>
        <v>0</v>
      </c>
    </row>
    <row r="169" spans="1:18" ht="31.5" x14ac:dyDescent="0.25">
      <c r="A169" s="114">
        <v>163</v>
      </c>
      <c r="B169" s="115" t="s">
        <v>194</v>
      </c>
      <c r="C169" s="116" t="s">
        <v>195</v>
      </c>
      <c r="D169" s="106" t="s">
        <v>669</v>
      </c>
      <c r="E169" s="138" t="s">
        <v>580</v>
      </c>
      <c r="F169" s="138" t="s">
        <v>581</v>
      </c>
      <c r="G169" s="138" t="s">
        <v>483</v>
      </c>
      <c r="H169" s="138" t="s">
        <v>510</v>
      </c>
      <c r="I169" s="138">
        <v>12.12</v>
      </c>
      <c r="J169" s="139"/>
      <c r="K169" s="117" t="s">
        <v>148</v>
      </c>
      <c r="L169" s="107" t="s">
        <v>674</v>
      </c>
      <c r="M169" s="138">
        <v>50.8</v>
      </c>
      <c r="N169" s="93" t="e">
        <f>'STVS Unterhaltsreinigung'!$F$66</f>
        <v>#DIV/0!</v>
      </c>
      <c r="O169" s="108"/>
      <c r="P169" s="109">
        <f>Tabelle13[[#This Row],[Boden-
fläche
(m²)]]*Tabelle13[[#This Row],[Reinigungs-
tage/Jahr]]</f>
        <v>615.69599999999991</v>
      </c>
      <c r="Q169" s="109">
        <f>IFERROR(Tabelle13[[#This Row],[Reinigungs-
fläche
(m²/Jahr)]]/Tabelle13[[#This Row],[Richtwert
(m²/h)]],0)</f>
        <v>0</v>
      </c>
      <c r="R169" s="118">
        <f>IFERROR(Tabelle13[[#This Row],[Reinigungs-
zeit
(h/Jahr)]]*Tabelle13[[#This Row],[Stunden-verr.-satz
(€)]],0)</f>
        <v>0</v>
      </c>
    </row>
    <row r="170" spans="1:18" ht="31.5" x14ac:dyDescent="0.25">
      <c r="A170" s="114">
        <v>164</v>
      </c>
      <c r="B170" s="115" t="s">
        <v>194</v>
      </c>
      <c r="C170" s="116" t="s">
        <v>195</v>
      </c>
      <c r="D170" s="106" t="s">
        <v>669</v>
      </c>
      <c r="E170" s="138" t="s">
        <v>582</v>
      </c>
      <c r="F170" s="138" t="s">
        <v>583</v>
      </c>
      <c r="G170" s="138" t="s">
        <v>483</v>
      </c>
      <c r="H170" s="138" t="s">
        <v>510</v>
      </c>
      <c r="I170" s="138">
        <v>24.7</v>
      </c>
      <c r="J170" s="139"/>
      <c r="K170" s="117" t="s">
        <v>148</v>
      </c>
      <c r="L170" s="107" t="s">
        <v>674</v>
      </c>
      <c r="M170" s="138">
        <v>50.8</v>
      </c>
      <c r="N170" s="93" t="e">
        <f>'STVS Unterhaltsreinigung'!$F$66</f>
        <v>#DIV/0!</v>
      </c>
      <c r="O170" s="108"/>
      <c r="P170" s="109">
        <f>Tabelle13[[#This Row],[Boden-
fläche
(m²)]]*Tabelle13[[#This Row],[Reinigungs-
tage/Jahr]]</f>
        <v>1254.76</v>
      </c>
      <c r="Q170" s="109">
        <f>IFERROR(Tabelle13[[#This Row],[Reinigungs-
fläche
(m²/Jahr)]]/Tabelle13[[#This Row],[Richtwert
(m²/h)]],0)</f>
        <v>0</v>
      </c>
      <c r="R170" s="118">
        <f>IFERROR(Tabelle13[[#This Row],[Reinigungs-
zeit
(h/Jahr)]]*Tabelle13[[#This Row],[Stunden-verr.-satz
(€)]],0)</f>
        <v>0</v>
      </c>
    </row>
    <row r="171" spans="1:18" ht="31.5" x14ac:dyDescent="0.25">
      <c r="A171" s="114">
        <v>165</v>
      </c>
      <c r="B171" s="115" t="s">
        <v>194</v>
      </c>
      <c r="C171" s="116" t="s">
        <v>195</v>
      </c>
      <c r="D171" s="106" t="s">
        <v>669</v>
      </c>
      <c r="E171" s="138" t="s">
        <v>584</v>
      </c>
      <c r="F171" s="138" t="s">
        <v>585</v>
      </c>
      <c r="G171" s="138" t="s">
        <v>483</v>
      </c>
      <c r="H171" s="138" t="s">
        <v>510</v>
      </c>
      <c r="I171" s="138">
        <v>12.11</v>
      </c>
      <c r="J171" s="139"/>
      <c r="K171" s="117" t="s">
        <v>148</v>
      </c>
      <c r="L171" s="107" t="s">
        <v>674</v>
      </c>
      <c r="M171" s="138">
        <v>50.8</v>
      </c>
      <c r="N171" s="93" t="e">
        <f>'STVS Unterhaltsreinigung'!$F$66</f>
        <v>#DIV/0!</v>
      </c>
      <c r="O171" s="108"/>
      <c r="P171" s="109">
        <f>Tabelle13[[#This Row],[Boden-
fläche
(m²)]]*Tabelle13[[#This Row],[Reinigungs-
tage/Jahr]]</f>
        <v>615.18799999999999</v>
      </c>
      <c r="Q171" s="109">
        <f>IFERROR(Tabelle13[[#This Row],[Reinigungs-
fläche
(m²/Jahr)]]/Tabelle13[[#This Row],[Richtwert
(m²/h)]],0)</f>
        <v>0</v>
      </c>
      <c r="R171" s="118">
        <f>IFERROR(Tabelle13[[#This Row],[Reinigungs-
zeit
(h/Jahr)]]*Tabelle13[[#This Row],[Stunden-verr.-satz
(€)]],0)</f>
        <v>0</v>
      </c>
    </row>
    <row r="172" spans="1:18" ht="31.5" x14ac:dyDescent="0.25">
      <c r="A172" s="114">
        <v>166</v>
      </c>
      <c r="B172" s="115" t="s">
        <v>194</v>
      </c>
      <c r="C172" s="116" t="s">
        <v>195</v>
      </c>
      <c r="D172" s="106" t="s">
        <v>669</v>
      </c>
      <c r="E172" s="138" t="s">
        <v>586</v>
      </c>
      <c r="F172" s="138" t="s">
        <v>587</v>
      </c>
      <c r="G172" s="138" t="s">
        <v>483</v>
      </c>
      <c r="H172" s="138" t="s">
        <v>510</v>
      </c>
      <c r="I172" s="138">
        <v>17.510000000000002</v>
      </c>
      <c r="J172" s="139"/>
      <c r="K172" s="117" t="s">
        <v>148</v>
      </c>
      <c r="L172" s="107" t="s">
        <v>674</v>
      </c>
      <c r="M172" s="138">
        <v>50.8</v>
      </c>
      <c r="N172" s="93" t="e">
        <f>'STVS Unterhaltsreinigung'!$F$66</f>
        <v>#DIV/0!</v>
      </c>
      <c r="O172" s="108"/>
      <c r="P172" s="109">
        <f>Tabelle13[[#This Row],[Boden-
fläche
(m²)]]*Tabelle13[[#This Row],[Reinigungs-
tage/Jahr]]</f>
        <v>889.50800000000004</v>
      </c>
      <c r="Q172" s="109">
        <f>IFERROR(Tabelle13[[#This Row],[Reinigungs-
fläche
(m²/Jahr)]]/Tabelle13[[#This Row],[Richtwert
(m²/h)]],0)</f>
        <v>0</v>
      </c>
      <c r="R172" s="118">
        <f>IFERROR(Tabelle13[[#This Row],[Reinigungs-
zeit
(h/Jahr)]]*Tabelle13[[#This Row],[Stunden-verr.-satz
(€)]],0)</f>
        <v>0</v>
      </c>
    </row>
    <row r="173" spans="1:18" ht="31.5" x14ac:dyDescent="0.25">
      <c r="A173" s="114">
        <v>167</v>
      </c>
      <c r="B173" s="115" t="s">
        <v>194</v>
      </c>
      <c r="C173" s="116" t="s">
        <v>195</v>
      </c>
      <c r="D173" s="106" t="s">
        <v>669</v>
      </c>
      <c r="E173" s="138" t="s">
        <v>588</v>
      </c>
      <c r="F173" s="138" t="s">
        <v>589</v>
      </c>
      <c r="G173" s="138" t="s">
        <v>483</v>
      </c>
      <c r="H173" s="138" t="s">
        <v>510</v>
      </c>
      <c r="I173" s="138">
        <v>13.82</v>
      </c>
      <c r="J173" s="139"/>
      <c r="K173" s="117" t="s">
        <v>148</v>
      </c>
      <c r="L173" s="107" t="s">
        <v>674</v>
      </c>
      <c r="M173" s="138">
        <v>50.8</v>
      </c>
      <c r="N173" s="93" t="e">
        <f>'STVS Unterhaltsreinigung'!$F$66</f>
        <v>#DIV/0!</v>
      </c>
      <c r="O173" s="108"/>
      <c r="P173" s="109">
        <f>Tabelle13[[#This Row],[Boden-
fläche
(m²)]]*Tabelle13[[#This Row],[Reinigungs-
tage/Jahr]]</f>
        <v>702.05599999999993</v>
      </c>
      <c r="Q173" s="109">
        <f>IFERROR(Tabelle13[[#This Row],[Reinigungs-
fläche
(m²/Jahr)]]/Tabelle13[[#This Row],[Richtwert
(m²/h)]],0)</f>
        <v>0</v>
      </c>
      <c r="R173" s="118">
        <f>IFERROR(Tabelle13[[#This Row],[Reinigungs-
zeit
(h/Jahr)]]*Tabelle13[[#This Row],[Stunden-verr.-satz
(€)]],0)</f>
        <v>0</v>
      </c>
    </row>
    <row r="174" spans="1:18" ht="31.5" x14ac:dyDescent="0.25">
      <c r="A174" s="114">
        <v>168</v>
      </c>
      <c r="B174" s="115" t="s">
        <v>194</v>
      </c>
      <c r="C174" s="116" t="s">
        <v>195</v>
      </c>
      <c r="D174" s="106" t="s">
        <v>669</v>
      </c>
      <c r="E174" s="138" t="s">
        <v>590</v>
      </c>
      <c r="F174" s="138" t="s">
        <v>591</v>
      </c>
      <c r="G174" s="138" t="s">
        <v>483</v>
      </c>
      <c r="H174" s="138" t="s">
        <v>510</v>
      </c>
      <c r="I174" s="138">
        <v>13.86</v>
      </c>
      <c r="J174" s="139"/>
      <c r="K174" s="117" t="s">
        <v>148</v>
      </c>
      <c r="L174" s="107" t="s">
        <v>674</v>
      </c>
      <c r="M174" s="138">
        <v>50.8</v>
      </c>
      <c r="N174" s="93" t="e">
        <f>'STVS Unterhaltsreinigung'!$F$66</f>
        <v>#DIV/0!</v>
      </c>
      <c r="O174" s="108"/>
      <c r="P174" s="109">
        <f>Tabelle13[[#This Row],[Boden-
fläche
(m²)]]*Tabelle13[[#This Row],[Reinigungs-
tage/Jahr]]</f>
        <v>704.08799999999997</v>
      </c>
      <c r="Q174" s="109">
        <f>IFERROR(Tabelle13[[#This Row],[Reinigungs-
fläche
(m²/Jahr)]]/Tabelle13[[#This Row],[Richtwert
(m²/h)]],0)</f>
        <v>0</v>
      </c>
      <c r="R174" s="118">
        <f>IFERROR(Tabelle13[[#This Row],[Reinigungs-
zeit
(h/Jahr)]]*Tabelle13[[#This Row],[Stunden-verr.-satz
(€)]],0)</f>
        <v>0</v>
      </c>
    </row>
    <row r="175" spans="1:18" ht="31.5" x14ac:dyDescent="0.25">
      <c r="A175" s="114">
        <v>169</v>
      </c>
      <c r="B175" s="115" t="s">
        <v>194</v>
      </c>
      <c r="C175" s="116" t="s">
        <v>195</v>
      </c>
      <c r="D175" s="106" t="s">
        <v>669</v>
      </c>
      <c r="E175" s="138" t="s">
        <v>592</v>
      </c>
      <c r="F175" s="138" t="s">
        <v>593</v>
      </c>
      <c r="G175" s="138" t="s">
        <v>483</v>
      </c>
      <c r="H175" s="138" t="s">
        <v>510</v>
      </c>
      <c r="I175" s="138">
        <v>13.86</v>
      </c>
      <c r="J175" s="139"/>
      <c r="K175" s="117" t="s">
        <v>148</v>
      </c>
      <c r="L175" s="107" t="s">
        <v>674</v>
      </c>
      <c r="M175" s="138">
        <v>50.8</v>
      </c>
      <c r="N175" s="93" t="e">
        <f>'STVS Unterhaltsreinigung'!$F$66</f>
        <v>#DIV/0!</v>
      </c>
      <c r="O175" s="108"/>
      <c r="P175" s="109">
        <f>Tabelle13[[#This Row],[Boden-
fläche
(m²)]]*Tabelle13[[#This Row],[Reinigungs-
tage/Jahr]]</f>
        <v>704.08799999999997</v>
      </c>
      <c r="Q175" s="109">
        <f>IFERROR(Tabelle13[[#This Row],[Reinigungs-
fläche
(m²/Jahr)]]/Tabelle13[[#This Row],[Richtwert
(m²/h)]],0)</f>
        <v>0</v>
      </c>
      <c r="R175" s="118">
        <f>IFERROR(Tabelle13[[#This Row],[Reinigungs-
zeit
(h/Jahr)]]*Tabelle13[[#This Row],[Stunden-verr.-satz
(€)]],0)</f>
        <v>0</v>
      </c>
    </row>
    <row r="176" spans="1:18" ht="31.5" x14ac:dyDescent="0.25">
      <c r="A176" s="114">
        <v>170</v>
      </c>
      <c r="B176" s="115" t="s">
        <v>194</v>
      </c>
      <c r="C176" s="116" t="s">
        <v>195</v>
      </c>
      <c r="D176" s="106" t="s">
        <v>669</v>
      </c>
      <c r="E176" s="138" t="s">
        <v>594</v>
      </c>
      <c r="F176" s="138" t="s">
        <v>595</v>
      </c>
      <c r="G176" s="138" t="s">
        <v>483</v>
      </c>
      <c r="H176" s="138" t="s">
        <v>510</v>
      </c>
      <c r="I176" s="138">
        <v>14.01</v>
      </c>
      <c r="J176" s="139"/>
      <c r="K176" s="117" t="s">
        <v>148</v>
      </c>
      <c r="L176" s="107" t="s">
        <v>674</v>
      </c>
      <c r="M176" s="138">
        <v>50.8</v>
      </c>
      <c r="N176" s="93" t="e">
        <f>'STVS Unterhaltsreinigung'!$F$66</f>
        <v>#DIV/0!</v>
      </c>
      <c r="O176" s="108"/>
      <c r="P176" s="109">
        <f>Tabelle13[[#This Row],[Boden-
fläche
(m²)]]*Tabelle13[[#This Row],[Reinigungs-
tage/Jahr]]</f>
        <v>711.70799999999997</v>
      </c>
      <c r="Q176" s="109">
        <f>IFERROR(Tabelle13[[#This Row],[Reinigungs-
fläche
(m²/Jahr)]]/Tabelle13[[#This Row],[Richtwert
(m²/h)]],0)</f>
        <v>0</v>
      </c>
      <c r="R176" s="118">
        <f>IFERROR(Tabelle13[[#This Row],[Reinigungs-
zeit
(h/Jahr)]]*Tabelle13[[#This Row],[Stunden-verr.-satz
(€)]],0)</f>
        <v>0</v>
      </c>
    </row>
    <row r="177" spans="1:18" ht="31.5" x14ac:dyDescent="0.25">
      <c r="A177" s="114">
        <v>171</v>
      </c>
      <c r="B177" s="115" t="s">
        <v>194</v>
      </c>
      <c r="C177" s="116" t="s">
        <v>195</v>
      </c>
      <c r="D177" s="106" t="s">
        <v>669</v>
      </c>
      <c r="E177" s="138" t="s">
        <v>596</v>
      </c>
      <c r="F177" s="138" t="s">
        <v>597</v>
      </c>
      <c r="G177" s="138" t="s">
        <v>598</v>
      </c>
      <c r="H177" s="138" t="s">
        <v>510</v>
      </c>
      <c r="I177" s="138">
        <v>41.96</v>
      </c>
      <c r="J177" s="139"/>
      <c r="K177" s="117" t="s">
        <v>148</v>
      </c>
      <c r="L177" s="107" t="s">
        <v>186</v>
      </c>
      <c r="M177" s="138">
        <v>152.4</v>
      </c>
      <c r="N177" s="93" t="e">
        <f>'STVS Unterhaltsreinigung'!$F$66</f>
        <v>#DIV/0!</v>
      </c>
      <c r="O177" s="108"/>
      <c r="P177" s="109">
        <f>Tabelle13[[#This Row],[Boden-
fläche
(m²)]]*Tabelle13[[#This Row],[Reinigungs-
tage/Jahr]]</f>
        <v>6394.7040000000006</v>
      </c>
      <c r="Q177" s="109">
        <f>IFERROR(Tabelle13[[#This Row],[Reinigungs-
fläche
(m²/Jahr)]]/Tabelle13[[#This Row],[Richtwert
(m²/h)]],0)</f>
        <v>0</v>
      </c>
      <c r="R177" s="118">
        <f>IFERROR(Tabelle13[[#This Row],[Reinigungs-
zeit
(h/Jahr)]]*Tabelle13[[#This Row],[Stunden-verr.-satz
(€)]],0)</f>
        <v>0</v>
      </c>
    </row>
    <row r="178" spans="1:18" ht="31.5" x14ac:dyDescent="0.25">
      <c r="A178" s="114">
        <v>172</v>
      </c>
      <c r="B178" s="115" t="s">
        <v>194</v>
      </c>
      <c r="C178" s="116" t="s">
        <v>195</v>
      </c>
      <c r="D178" s="106" t="s">
        <v>669</v>
      </c>
      <c r="E178" s="138" t="s">
        <v>599</v>
      </c>
      <c r="F178" s="138" t="s">
        <v>600</v>
      </c>
      <c r="G178" s="138" t="s">
        <v>601</v>
      </c>
      <c r="H178" s="138" t="s">
        <v>510</v>
      </c>
      <c r="I178" s="138">
        <v>18.05</v>
      </c>
      <c r="J178" s="139"/>
      <c r="K178" s="117" t="s">
        <v>148</v>
      </c>
      <c r="L178" s="107" t="s">
        <v>674</v>
      </c>
      <c r="M178" s="138">
        <v>50.8</v>
      </c>
      <c r="N178" s="93" t="e">
        <f>'STVS Unterhaltsreinigung'!$F$66</f>
        <v>#DIV/0!</v>
      </c>
      <c r="O178" s="108"/>
      <c r="P178" s="109">
        <f>Tabelle13[[#This Row],[Boden-
fläche
(m²)]]*Tabelle13[[#This Row],[Reinigungs-
tage/Jahr]]</f>
        <v>916.93999999999994</v>
      </c>
      <c r="Q178" s="109">
        <f>IFERROR(Tabelle13[[#This Row],[Reinigungs-
fläche
(m²/Jahr)]]/Tabelle13[[#This Row],[Richtwert
(m²/h)]],0)</f>
        <v>0</v>
      </c>
      <c r="R178" s="118">
        <f>IFERROR(Tabelle13[[#This Row],[Reinigungs-
zeit
(h/Jahr)]]*Tabelle13[[#This Row],[Stunden-verr.-satz
(€)]],0)</f>
        <v>0</v>
      </c>
    </row>
    <row r="179" spans="1:18" ht="31.5" x14ac:dyDescent="0.25">
      <c r="A179" s="114">
        <v>173</v>
      </c>
      <c r="B179" s="115" t="s">
        <v>194</v>
      </c>
      <c r="C179" s="116" t="s">
        <v>195</v>
      </c>
      <c r="D179" s="106" t="s">
        <v>669</v>
      </c>
      <c r="E179" s="138" t="s">
        <v>602</v>
      </c>
      <c r="F179" s="138" t="s">
        <v>603</v>
      </c>
      <c r="G179" s="138" t="s">
        <v>571</v>
      </c>
      <c r="H179" s="138" t="s">
        <v>510</v>
      </c>
      <c r="I179" s="138">
        <v>12.11</v>
      </c>
      <c r="J179" s="139"/>
      <c r="K179" s="117" t="s">
        <v>148</v>
      </c>
      <c r="L179" s="107" t="s">
        <v>674</v>
      </c>
      <c r="M179" s="138">
        <v>50.8</v>
      </c>
      <c r="N179" s="93" t="e">
        <f>'STVS Unterhaltsreinigung'!$F$66</f>
        <v>#DIV/0!</v>
      </c>
      <c r="O179" s="108"/>
      <c r="P179" s="109">
        <f>Tabelle13[[#This Row],[Boden-
fläche
(m²)]]*Tabelle13[[#This Row],[Reinigungs-
tage/Jahr]]</f>
        <v>615.18799999999999</v>
      </c>
      <c r="Q179" s="109">
        <f>IFERROR(Tabelle13[[#This Row],[Reinigungs-
fläche
(m²/Jahr)]]/Tabelle13[[#This Row],[Richtwert
(m²/h)]],0)</f>
        <v>0</v>
      </c>
      <c r="R179" s="118">
        <f>IFERROR(Tabelle13[[#This Row],[Reinigungs-
zeit
(h/Jahr)]]*Tabelle13[[#This Row],[Stunden-verr.-satz
(€)]],0)</f>
        <v>0</v>
      </c>
    </row>
    <row r="180" spans="1:18" ht="31.5" x14ac:dyDescent="0.25">
      <c r="A180" s="114">
        <v>174</v>
      </c>
      <c r="B180" s="115" t="s">
        <v>194</v>
      </c>
      <c r="C180" s="116" t="s">
        <v>195</v>
      </c>
      <c r="D180" s="106" t="s">
        <v>669</v>
      </c>
      <c r="E180" s="138" t="s">
        <v>604</v>
      </c>
      <c r="F180" s="138" t="s">
        <v>605</v>
      </c>
      <c r="G180" s="138" t="s">
        <v>297</v>
      </c>
      <c r="H180" s="138" t="s">
        <v>510</v>
      </c>
      <c r="I180" s="138">
        <v>23.9</v>
      </c>
      <c r="J180" s="139"/>
      <c r="K180" s="117" t="s">
        <v>148</v>
      </c>
      <c r="L180" s="107" t="s">
        <v>674</v>
      </c>
      <c r="M180" s="138">
        <v>50.8</v>
      </c>
      <c r="N180" s="93" t="e">
        <f>'STVS Unterhaltsreinigung'!$F$66</f>
        <v>#DIV/0!</v>
      </c>
      <c r="O180" s="108"/>
      <c r="P180" s="109">
        <f>Tabelle13[[#This Row],[Boden-
fläche
(m²)]]*Tabelle13[[#This Row],[Reinigungs-
tage/Jahr]]</f>
        <v>1214.1199999999999</v>
      </c>
      <c r="Q180" s="109">
        <f>IFERROR(Tabelle13[[#This Row],[Reinigungs-
fläche
(m²/Jahr)]]/Tabelle13[[#This Row],[Richtwert
(m²/h)]],0)</f>
        <v>0</v>
      </c>
      <c r="R180" s="118">
        <f>IFERROR(Tabelle13[[#This Row],[Reinigungs-
zeit
(h/Jahr)]]*Tabelle13[[#This Row],[Stunden-verr.-satz
(€)]],0)</f>
        <v>0</v>
      </c>
    </row>
    <row r="181" spans="1:18" ht="31.5" x14ac:dyDescent="0.25">
      <c r="A181" s="114">
        <v>175</v>
      </c>
      <c r="B181" s="115" t="s">
        <v>194</v>
      </c>
      <c r="C181" s="116" t="s">
        <v>195</v>
      </c>
      <c r="D181" s="106" t="s">
        <v>669</v>
      </c>
      <c r="E181" s="138" t="s">
        <v>606</v>
      </c>
      <c r="F181" s="138" t="s">
        <v>607</v>
      </c>
      <c r="G181" s="138" t="s">
        <v>294</v>
      </c>
      <c r="H181" s="138" t="s">
        <v>510</v>
      </c>
      <c r="I181" s="138">
        <v>17.600000000000001</v>
      </c>
      <c r="J181" s="139"/>
      <c r="K181" s="117" t="s">
        <v>148</v>
      </c>
      <c r="L181" s="107" t="s">
        <v>674</v>
      </c>
      <c r="M181" s="138">
        <v>50.8</v>
      </c>
      <c r="N181" s="93" t="e">
        <f>'STVS Unterhaltsreinigung'!$F$66</f>
        <v>#DIV/0!</v>
      </c>
      <c r="O181" s="108"/>
      <c r="P181" s="109">
        <f>Tabelle13[[#This Row],[Boden-
fläche
(m²)]]*Tabelle13[[#This Row],[Reinigungs-
tage/Jahr]]</f>
        <v>894.08</v>
      </c>
      <c r="Q181" s="109">
        <f>IFERROR(Tabelle13[[#This Row],[Reinigungs-
fläche
(m²/Jahr)]]/Tabelle13[[#This Row],[Richtwert
(m²/h)]],0)</f>
        <v>0</v>
      </c>
      <c r="R181" s="118">
        <f>IFERROR(Tabelle13[[#This Row],[Reinigungs-
zeit
(h/Jahr)]]*Tabelle13[[#This Row],[Stunden-verr.-satz
(€)]],0)</f>
        <v>0</v>
      </c>
    </row>
    <row r="182" spans="1:18" ht="31.5" x14ac:dyDescent="0.25">
      <c r="A182" s="114">
        <v>176</v>
      </c>
      <c r="B182" s="115" t="s">
        <v>194</v>
      </c>
      <c r="C182" s="116" t="s">
        <v>195</v>
      </c>
      <c r="D182" s="106" t="s">
        <v>669</v>
      </c>
      <c r="E182" s="138" t="s">
        <v>608</v>
      </c>
      <c r="F182" s="138" t="s">
        <v>609</v>
      </c>
      <c r="G182" s="138" t="s">
        <v>297</v>
      </c>
      <c r="H182" s="138" t="s">
        <v>510</v>
      </c>
      <c r="I182" s="138">
        <v>12.11</v>
      </c>
      <c r="J182" s="139"/>
      <c r="K182" s="117" t="s">
        <v>148</v>
      </c>
      <c r="L182" s="107" t="s">
        <v>674</v>
      </c>
      <c r="M182" s="138">
        <v>50.8</v>
      </c>
      <c r="N182" s="93" t="e">
        <f>'STVS Unterhaltsreinigung'!$F$66</f>
        <v>#DIV/0!</v>
      </c>
      <c r="O182" s="108"/>
      <c r="P182" s="109">
        <f>Tabelle13[[#This Row],[Boden-
fläche
(m²)]]*Tabelle13[[#This Row],[Reinigungs-
tage/Jahr]]</f>
        <v>615.18799999999999</v>
      </c>
      <c r="Q182" s="109">
        <f>IFERROR(Tabelle13[[#This Row],[Reinigungs-
fläche
(m²/Jahr)]]/Tabelle13[[#This Row],[Richtwert
(m²/h)]],0)</f>
        <v>0</v>
      </c>
      <c r="R182" s="118">
        <f>IFERROR(Tabelle13[[#This Row],[Reinigungs-
zeit
(h/Jahr)]]*Tabelle13[[#This Row],[Stunden-verr.-satz
(€)]],0)</f>
        <v>0</v>
      </c>
    </row>
    <row r="183" spans="1:18" ht="31.5" x14ac:dyDescent="0.25">
      <c r="A183" s="114">
        <v>177</v>
      </c>
      <c r="B183" s="115" t="s">
        <v>194</v>
      </c>
      <c r="C183" s="116" t="s">
        <v>195</v>
      </c>
      <c r="D183" s="106" t="s">
        <v>669</v>
      </c>
      <c r="E183" s="138" t="s">
        <v>610</v>
      </c>
      <c r="F183" s="138" t="s">
        <v>611</v>
      </c>
      <c r="G183" s="138" t="s">
        <v>612</v>
      </c>
      <c r="H183" s="138" t="s">
        <v>510</v>
      </c>
      <c r="I183" s="138">
        <v>12.11</v>
      </c>
      <c r="J183" s="139"/>
      <c r="K183" s="117" t="s">
        <v>148</v>
      </c>
      <c r="L183" s="107" t="s">
        <v>674</v>
      </c>
      <c r="M183" s="138">
        <v>50.8</v>
      </c>
      <c r="N183" s="93" t="e">
        <f>'STVS Unterhaltsreinigung'!$F$66</f>
        <v>#DIV/0!</v>
      </c>
      <c r="O183" s="108"/>
      <c r="P183" s="109">
        <f>Tabelle13[[#This Row],[Boden-
fläche
(m²)]]*Tabelle13[[#This Row],[Reinigungs-
tage/Jahr]]</f>
        <v>615.18799999999999</v>
      </c>
      <c r="Q183" s="109">
        <f>IFERROR(Tabelle13[[#This Row],[Reinigungs-
fläche
(m²/Jahr)]]/Tabelle13[[#This Row],[Richtwert
(m²/h)]],0)</f>
        <v>0</v>
      </c>
      <c r="R183" s="118">
        <f>IFERROR(Tabelle13[[#This Row],[Reinigungs-
zeit
(h/Jahr)]]*Tabelle13[[#This Row],[Stunden-verr.-satz
(€)]],0)</f>
        <v>0</v>
      </c>
    </row>
    <row r="184" spans="1:18" ht="31.5" x14ac:dyDescent="0.25">
      <c r="A184" s="114">
        <v>178</v>
      </c>
      <c r="B184" s="115" t="s">
        <v>194</v>
      </c>
      <c r="C184" s="116" t="s">
        <v>195</v>
      </c>
      <c r="D184" s="106" t="s">
        <v>669</v>
      </c>
      <c r="E184" s="138" t="s">
        <v>613</v>
      </c>
      <c r="F184" s="138" t="s">
        <v>614</v>
      </c>
      <c r="G184" s="138" t="s">
        <v>483</v>
      </c>
      <c r="H184" s="138" t="s">
        <v>510</v>
      </c>
      <c r="I184" s="138">
        <v>18.420000000000002</v>
      </c>
      <c r="J184" s="139"/>
      <c r="K184" s="117" t="s">
        <v>148</v>
      </c>
      <c r="L184" s="107" t="s">
        <v>674</v>
      </c>
      <c r="M184" s="138">
        <v>50.8</v>
      </c>
      <c r="N184" s="93" t="e">
        <f>'STVS Unterhaltsreinigung'!$F$66</f>
        <v>#DIV/0!</v>
      </c>
      <c r="O184" s="108"/>
      <c r="P184" s="109">
        <f>Tabelle13[[#This Row],[Boden-
fläche
(m²)]]*Tabelle13[[#This Row],[Reinigungs-
tage/Jahr]]</f>
        <v>935.73599999999999</v>
      </c>
      <c r="Q184" s="109">
        <f>IFERROR(Tabelle13[[#This Row],[Reinigungs-
fläche
(m²/Jahr)]]/Tabelle13[[#This Row],[Richtwert
(m²/h)]],0)</f>
        <v>0</v>
      </c>
      <c r="R184" s="118">
        <f>IFERROR(Tabelle13[[#This Row],[Reinigungs-
zeit
(h/Jahr)]]*Tabelle13[[#This Row],[Stunden-verr.-satz
(€)]],0)</f>
        <v>0</v>
      </c>
    </row>
    <row r="185" spans="1:18" ht="31.5" x14ac:dyDescent="0.25">
      <c r="A185" s="114">
        <v>179</v>
      </c>
      <c r="B185" s="115" t="s">
        <v>194</v>
      </c>
      <c r="C185" s="116" t="s">
        <v>195</v>
      </c>
      <c r="D185" s="106" t="s">
        <v>669</v>
      </c>
      <c r="E185" s="138" t="s">
        <v>615</v>
      </c>
      <c r="F185" s="138" t="s">
        <v>616</v>
      </c>
      <c r="G185" s="138" t="s">
        <v>483</v>
      </c>
      <c r="H185" s="138" t="s">
        <v>510</v>
      </c>
      <c r="I185" s="138">
        <v>18.420000000000002</v>
      </c>
      <c r="J185" s="139"/>
      <c r="K185" s="117" t="s">
        <v>148</v>
      </c>
      <c r="L185" s="107" t="s">
        <v>674</v>
      </c>
      <c r="M185" s="138">
        <v>50.8</v>
      </c>
      <c r="N185" s="93" t="e">
        <f>'STVS Unterhaltsreinigung'!$F$66</f>
        <v>#DIV/0!</v>
      </c>
      <c r="O185" s="108"/>
      <c r="P185" s="109">
        <f>Tabelle13[[#This Row],[Boden-
fläche
(m²)]]*Tabelle13[[#This Row],[Reinigungs-
tage/Jahr]]</f>
        <v>935.73599999999999</v>
      </c>
      <c r="Q185" s="109">
        <f>IFERROR(Tabelle13[[#This Row],[Reinigungs-
fläche
(m²/Jahr)]]/Tabelle13[[#This Row],[Richtwert
(m²/h)]],0)</f>
        <v>0</v>
      </c>
      <c r="R185" s="118">
        <f>IFERROR(Tabelle13[[#This Row],[Reinigungs-
zeit
(h/Jahr)]]*Tabelle13[[#This Row],[Stunden-verr.-satz
(€)]],0)</f>
        <v>0</v>
      </c>
    </row>
    <row r="186" spans="1:18" ht="31.5" x14ac:dyDescent="0.25">
      <c r="A186" s="114">
        <v>180</v>
      </c>
      <c r="B186" s="115" t="s">
        <v>194</v>
      </c>
      <c r="C186" s="116" t="s">
        <v>195</v>
      </c>
      <c r="D186" s="106" t="s">
        <v>669</v>
      </c>
      <c r="E186" s="138" t="s">
        <v>617</v>
      </c>
      <c r="F186" s="138" t="s">
        <v>618</v>
      </c>
      <c r="G186" s="138" t="s">
        <v>483</v>
      </c>
      <c r="H186" s="138" t="s">
        <v>510</v>
      </c>
      <c r="I186" s="138">
        <v>18.39</v>
      </c>
      <c r="J186" s="139"/>
      <c r="K186" s="117" t="s">
        <v>148</v>
      </c>
      <c r="L186" s="107" t="s">
        <v>674</v>
      </c>
      <c r="M186" s="138">
        <v>50.8</v>
      </c>
      <c r="N186" s="93" t="e">
        <f>'STVS Unterhaltsreinigung'!$F$66</f>
        <v>#DIV/0!</v>
      </c>
      <c r="O186" s="108"/>
      <c r="P186" s="109">
        <f>Tabelle13[[#This Row],[Boden-
fläche
(m²)]]*Tabelle13[[#This Row],[Reinigungs-
tage/Jahr]]</f>
        <v>934.21199999999999</v>
      </c>
      <c r="Q186" s="109">
        <f>IFERROR(Tabelle13[[#This Row],[Reinigungs-
fläche
(m²/Jahr)]]/Tabelle13[[#This Row],[Richtwert
(m²/h)]],0)</f>
        <v>0</v>
      </c>
      <c r="R186" s="118">
        <f>IFERROR(Tabelle13[[#This Row],[Reinigungs-
zeit
(h/Jahr)]]*Tabelle13[[#This Row],[Stunden-verr.-satz
(€)]],0)</f>
        <v>0</v>
      </c>
    </row>
    <row r="187" spans="1:18" ht="31.5" x14ac:dyDescent="0.25">
      <c r="A187" s="114">
        <v>181</v>
      </c>
      <c r="B187" s="115" t="s">
        <v>194</v>
      </c>
      <c r="C187" s="116" t="s">
        <v>195</v>
      </c>
      <c r="D187" s="106" t="s">
        <v>669</v>
      </c>
      <c r="E187" s="138" t="s">
        <v>619</v>
      </c>
      <c r="F187" s="138" t="s">
        <v>620</v>
      </c>
      <c r="G187" s="138" t="s">
        <v>483</v>
      </c>
      <c r="H187" s="138" t="s">
        <v>510</v>
      </c>
      <c r="I187" s="138">
        <v>18.43</v>
      </c>
      <c r="J187" s="139"/>
      <c r="K187" s="117" t="s">
        <v>148</v>
      </c>
      <c r="L187" s="107" t="s">
        <v>674</v>
      </c>
      <c r="M187" s="138">
        <v>50.8</v>
      </c>
      <c r="N187" s="93" t="e">
        <f>'STVS Unterhaltsreinigung'!$F$66</f>
        <v>#DIV/0!</v>
      </c>
      <c r="O187" s="108"/>
      <c r="P187" s="109">
        <f>Tabelle13[[#This Row],[Boden-
fläche
(m²)]]*Tabelle13[[#This Row],[Reinigungs-
tage/Jahr]]</f>
        <v>936.24399999999991</v>
      </c>
      <c r="Q187" s="109">
        <f>IFERROR(Tabelle13[[#This Row],[Reinigungs-
fläche
(m²/Jahr)]]/Tabelle13[[#This Row],[Richtwert
(m²/h)]],0)</f>
        <v>0</v>
      </c>
      <c r="R187" s="118">
        <f>IFERROR(Tabelle13[[#This Row],[Reinigungs-
zeit
(h/Jahr)]]*Tabelle13[[#This Row],[Stunden-verr.-satz
(€)]],0)</f>
        <v>0</v>
      </c>
    </row>
    <row r="188" spans="1:18" ht="31.5" x14ac:dyDescent="0.25">
      <c r="A188" s="114">
        <v>182</v>
      </c>
      <c r="B188" s="115" t="s">
        <v>194</v>
      </c>
      <c r="C188" s="116" t="s">
        <v>195</v>
      </c>
      <c r="D188" s="106" t="s">
        <v>669</v>
      </c>
      <c r="E188" s="138" t="s">
        <v>621</v>
      </c>
      <c r="F188" s="138" t="s">
        <v>622</v>
      </c>
      <c r="G188" s="138" t="s">
        <v>483</v>
      </c>
      <c r="H188" s="138" t="s">
        <v>510</v>
      </c>
      <c r="I188" s="138">
        <v>18.39</v>
      </c>
      <c r="J188" s="139"/>
      <c r="K188" s="117" t="s">
        <v>148</v>
      </c>
      <c r="L188" s="107" t="s">
        <v>674</v>
      </c>
      <c r="M188" s="138">
        <v>50.8</v>
      </c>
      <c r="N188" s="93" t="e">
        <f>'STVS Unterhaltsreinigung'!$F$66</f>
        <v>#DIV/0!</v>
      </c>
      <c r="O188" s="108"/>
      <c r="P188" s="109">
        <f>Tabelle13[[#This Row],[Boden-
fläche
(m²)]]*Tabelle13[[#This Row],[Reinigungs-
tage/Jahr]]</f>
        <v>934.21199999999999</v>
      </c>
      <c r="Q188" s="109">
        <f>IFERROR(Tabelle13[[#This Row],[Reinigungs-
fläche
(m²/Jahr)]]/Tabelle13[[#This Row],[Richtwert
(m²/h)]],0)</f>
        <v>0</v>
      </c>
      <c r="R188" s="118">
        <f>IFERROR(Tabelle13[[#This Row],[Reinigungs-
zeit
(h/Jahr)]]*Tabelle13[[#This Row],[Stunden-verr.-satz
(€)]],0)</f>
        <v>0</v>
      </c>
    </row>
    <row r="189" spans="1:18" ht="31.5" x14ac:dyDescent="0.25">
      <c r="A189" s="114">
        <v>183</v>
      </c>
      <c r="B189" s="115" t="s">
        <v>194</v>
      </c>
      <c r="C189" s="116" t="s">
        <v>195</v>
      </c>
      <c r="D189" s="106" t="s">
        <v>669</v>
      </c>
      <c r="E189" s="138" t="s">
        <v>623</v>
      </c>
      <c r="F189" s="138" t="s">
        <v>624</v>
      </c>
      <c r="G189" s="138" t="s">
        <v>483</v>
      </c>
      <c r="H189" s="138" t="s">
        <v>510</v>
      </c>
      <c r="I189" s="138">
        <v>18.39</v>
      </c>
      <c r="J189" s="139"/>
      <c r="K189" s="117" t="s">
        <v>148</v>
      </c>
      <c r="L189" s="107" t="s">
        <v>674</v>
      </c>
      <c r="M189" s="138">
        <v>50.8</v>
      </c>
      <c r="N189" s="93" t="e">
        <f>'STVS Unterhaltsreinigung'!$F$66</f>
        <v>#DIV/0!</v>
      </c>
      <c r="O189" s="108"/>
      <c r="P189" s="109">
        <f>Tabelle13[[#This Row],[Boden-
fläche
(m²)]]*Tabelle13[[#This Row],[Reinigungs-
tage/Jahr]]</f>
        <v>934.21199999999999</v>
      </c>
      <c r="Q189" s="109">
        <f>IFERROR(Tabelle13[[#This Row],[Reinigungs-
fläche
(m²/Jahr)]]/Tabelle13[[#This Row],[Richtwert
(m²/h)]],0)</f>
        <v>0</v>
      </c>
      <c r="R189" s="118">
        <f>IFERROR(Tabelle13[[#This Row],[Reinigungs-
zeit
(h/Jahr)]]*Tabelle13[[#This Row],[Stunden-verr.-satz
(€)]],0)</f>
        <v>0</v>
      </c>
    </row>
    <row r="190" spans="1:18" ht="31.5" x14ac:dyDescent="0.25">
      <c r="A190" s="114">
        <v>184</v>
      </c>
      <c r="B190" s="115" t="s">
        <v>194</v>
      </c>
      <c r="C190" s="116" t="s">
        <v>195</v>
      </c>
      <c r="D190" s="106" t="s">
        <v>669</v>
      </c>
      <c r="E190" s="138" t="s">
        <v>625</v>
      </c>
      <c r="F190" s="138" t="s">
        <v>626</v>
      </c>
      <c r="G190" s="138" t="s">
        <v>483</v>
      </c>
      <c r="H190" s="138" t="s">
        <v>510</v>
      </c>
      <c r="I190" s="138">
        <v>18.39</v>
      </c>
      <c r="J190" s="139"/>
      <c r="K190" s="117" t="s">
        <v>148</v>
      </c>
      <c r="L190" s="107" t="s">
        <v>674</v>
      </c>
      <c r="M190" s="138">
        <v>50.8</v>
      </c>
      <c r="N190" s="93" t="e">
        <f>'STVS Unterhaltsreinigung'!$F$66</f>
        <v>#DIV/0!</v>
      </c>
      <c r="O190" s="108"/>
      <c r="P190" s="109">
        <f>Tabelle13[[#This Row],[Boden-
fläche
(m²)]]*Tabelle13[[#This Row],[Reinigungs-
tage/Jahr]]</f>
        <v>934.21199999999999</v>
      </c>
      <c r="Q190" s="109">
        <f>IFERROR(Tabelle13[[#This Row],[Reinigungs-
fläche
(m²/Jahr)]]/Tabelle13[[#This Row],[Richtwert
(m²/h)]],0)</f>
        <v>0</v>
      </c>
      <c r="R190" s="118">
        <f>IFERROR(Tabelle13[[#This Row],[Reinigungs-
zeit
(h/Jahr)]]*Tabelle13[[#This Row],[Stunden-verr.-satz
(€)]],0)</f>
        <v>0</v>
      </c>
    </row>
    <row r="191" spans="1:18" ht="31.5" x14ac:dyDescent="0.25">
      <c r="A191" s="114">
        <v>185</v>
      </c>
      <c r="B191" s="115" t="s">
        <v>194</v>
      </c>
      <c r="C191" s="116" t="s">
        <v>195</v>
      </c>
      <c r="D191" s="106" t="s">
        <v>669</v>
      </c>
      <c r="E191" s="138" t="s">
        <v>627</v>
      </c>
      <c r="F191" s="138" t="s">
        <v>628</v>
      </c>
      <c r="G191" s="138" t="s">
        <v>629</v>
      </c>
      <c r="H191" s="138" t="s">
        <v>510</v>
      </c>
      <c r="I191" s="138">
        <v>25.17</v>
      </c>
      <c r="J191" s="139"/>
      <c r="K191" s="117" t="s">
        <v>148</v>
      </c>
      <c r="L191" s="107" t="s">
        <v>674</v>
      </c>
      <c r="M191" s="138">
        <v>50.8</v>
      </c>
      <c r="N191" s="93" t="e">
        <f>'STVS Unterhaltsreinigung'!$F$66</f>
        <v>#DIV/0!</v>
      </c>
      <c r="O191" s="108"/>
      <c r="P191" s="109">
        <f>Tabelle13[[#This Row],[Boden-
fläche
(m²)]]*Tabelle13[[#This Row],[Reinigungs-
tage/Jahr]]</f>
        <v>1278.636</v>
      </c>
      <c r="Q191" s="109">
        <f>IFERROR(Tabelle13[[#This Row],[Reinigungs-
fläche
(m²/Jahr)]]/Tabelle13[[#This Row],[Richtwert
(m²/h)]],0)</f>
        <v>0</v>
      </c>
      <c r="R191" s="118">
        <f>IFERROR(Tabelle13[[#This Row],[Reinigungs-
zeit
(h/Jahr)]]*Tabelle13[[#This Row],[Stunden-verr.-satz
(€)]],0)</f>
        <v>0</v>
      </c>
    </row>
    <row r="192" spans="1:18" ht="31.5" x14ac:dyDescent="0.25">
      <c r="A192" s="114">
        <v>186</v>
      </c>
      <c r="B192" s="115" t="s">
        <v>194</v>
      </c>
      <c r="C192" s="116" t="s">
        <v>195</v>
      </c>
      <c r="D192" s="106" t="s">
        <v>669</v>
      </c>
      <c r="E192" s="138" t="s">
        <v>630</v>
      </c>
      <c r="F192" s="138" t="s">
        <v>631</v>
      </c>
      <c r="G192" s="138" t="s">
        <v>632</v>
      </c>
      <c r="H192" s="138" t="s">
        <v>510</v>
      </c>
      <c r="I192" s="138">
        <v>16.3</v>
      </c>
      <c r="J192" s="139"/>
      <c r="K192" s="117" t="s">
        <v>148</v>
      </c>
      <c r="L192" s="107" t="s">
        <v>674</v>
      </c>
      <c r="M192" s="138">
        <v>50.8</v>
      </c>
      <c r="N192" s="93" t="e">
        <f>'STVS Unterhaltsreinigung'!$F$66</f>
        <v>#DIV/0!</v>
      </c>
      <c r="O192" s="108"/>
      <c r="P192" s="109">
        <f>Tabelle13[[#This Row],[Boden-
fläche
(m²)]]*Tabelle13[[#This Row],[Reinigungs-
tage/Jahr]]</f>
        <v>828.04</v>
      </c>
      <c r="Q192" s="109">
        <f>IFERROR(Tabelle13[[#This Row],[Reinigungs-
fläche
(m²/Jahr)]]/Tabelle13[[#This Row],[Richtwert
(m²/h)]],0)</f>
        <v>0</v>
      </c>
      <c r="R192" s="118">
        <f>IFERROR(Tabelle13[[#This Row],[Reinigungs-
zeit
(h/Jahr)]]*Tabelle13[[#This Row],[Stunden-verr.-satz
(€)]],0)</f>
        <v>0</v>
      </c>
    </row>
    <row r="193" spans="1:18" ht="31.5" x14ac:dyDescent="0.25">
      <c r="A193" s="114">
        <v>187</v>
      </c>
      <c r="B193" s="115" t="s">
        <v>194</v>
      </c>
      <c r="C193" s="116" t="s">
        <v>195</v>
      </c>
      <c r="D193" s="106" t="s">
        <v>669</v>
      </c>
      <c r="E193" s="138" t="s">
        <v>633</v>
      </c>
      <c r="F193" s="138" t="s">
        <v>634</v>
      </c>
      <c r="G193" s="138" t="s">
        <v>480</v>
      </c>
      <c r="H193" s="138" t="s">
        <v>510</v>
      </c>
      <c r="I193" s="138">
        <v>12.11</v>
      </c>
      <c r="J193" s="139"/>
      <c r="K193" s="117" t="s">
        <v>148</v>
      </c>
      <c r="L193" s="107" t="s">
        <v>674</v>
      </c>
      <c r="M193" s="138">
        <v>50.8</v>
      </c>
      <c r="N193" s="93" t="e">
        <f>'STVS Unterhaltsreinigung'!$F$66</f>
        <v>#DIV/0!</v>
      </c>
      <c r="O193" s="108"/>
      <c r="P193" s="109">
        <f>Tabelle13[[#This Row],[Boden-
fläche
(m²)]]*Tabelle13[[#This Row],[Reinigungs-
tage/Jahr]]</f>
        <v>615.18799999999999</v>
      </c>
      <c r="Q193" s="109">
        <f>IFERROR(Tabelle13[[#This Row],[Reinigungs-
fläche
(m²/Jahr)]]/Tabelle13[[#This Row],[Richtwert
(m²/h)]],0)</f>
        <v>0</v>
      </c>
      <c r="R193" s="118">
        <f>IFERROR(Tabelle13[[#This Row],[Reinigungs-
zeit
(h/Jahr)]]*Tabelle13[[#This Row],[Stunden-verr.-satz
(€)]],0)</f>
        <v>0</v>
      </c>
    </row>
    <row r="194" spans="1:18" ht="31.5" x14ac:dyDescent="0.25">
      <c r="A194" s="114">
        <v>188</v>
      </c>
      <c r="B194" s="115" t="s">
        <v>194</v>
      </c>
      <c r="C194" s="116" t="s">
        <v>195</v>
      </c>
      <c r="D194" s="106" t="s">
        <v>669</v>
      </c>
      <c r="E194" s="138" t="s">
        <v>635</v>
      </c>
      <c r="F194" s="138" t="s">
        <v>636</v>
      </c>
      <c r="G194" s="138" t="s">
        <v>558</v>
      </c>
      <c r="H194" s="138" t="s">
        <v>510</v>
      </c>
      <c r="I194" s="138">
        <v>18.39</v>
      </c>
      <c r="J194" s="139"/>
      <c r="K194" s="117" t="s">
        <v>148</v>
      </c>
      <c r="L194" s="107" t="s">
        <v>674</v>
      </c>
      <c r="M194" s="138">
        <v>50.8</v>
      </c>
      <c r="N194" s="93" t="e">
        <f>'STVS Unterhaltsreinigung'!$F$66</f>
        <v>#DIV/0!</v>
      </c>
      <c r="O194" s="108"/>
      <c r="P194" s="109">
        <f>Tabelle13[[#This Row],[Boden-
fläche
(m²)]]*Tabelle13[[#This Row],[Reinigungs-
tage/Jahr]]</f>
        <v>934.21199999999999</v>
      </c>
      <c r="Q194" s="109">
        <f>IFERROR(Tabelle13[[#This Row],[Reinigungs-
fläche
(m²/Jahr)]]/Tabelle13[[#This Row],[Richtwert
(m²/h)]],0)</f>
        <v>0</v>
      </c>
      <c r="R194" s="118">
        <f>IFERROR(Tabelle13[[#This Row],[Reinigungs-
zeit
(h/Jahr)]]*Tabelle13[[#This Row],[Stunden-verr.-satz
(€)]],0)</f>
        <v>0</v>
      </c>
    </row>
    <row r="195" spans="1:18" ht="31.5" x14ac:dyDescent="0.25">
      <c r="A195" s="114">
        <v>189</v>
      </c>
      <c r="B195" s="115" t="s">
        <v>194</v>
      </c>
      <c r="C195" s="116" t="s">
        <v>195</v>
      </c>
      <c r="D195" s="106" t="s">
        <v>669</v>
      </c>
      <c r="E195" s="138" t="s">
        <v>637</v>
      </c>
      <c r="F195" s="138" t="s">
        <v>638</v>
      </c>
      <c r="G195" s="138" t="s">
        <v>483</v>
      </c>
      <c r="H195" s="138" t="s">
        <v>510</v>
      </c>
      <c r="I195" s="138">
        <v>18.43</v>
      </c>
      <c r="J195" s="139"/>
      <c r="K195" s="117" t="s">
        <v>148</v>
      </c>
      <c r="L195" s="107" t="s">
        <v>674</v>
      </c>
      <c r="M195" s="138">
        <v>50.8</v>
      </c>
      <c r="N195" s="93" t="e">
        <f>'STVS Unterhaltsreinigung'!$F$66</f>
        <v>#DIV/0!</v>
      </c>
      <c r="O195" s="108"/>
      <c r="P195" s="109">
        <f>Tabelle13[[#This Row],[Boden-
fläche
(m²)]]*Tabelle13[[#This Row],[Reinigungs-
tage/Jahr]]</f>
        <v>936.24399999999991</v>
      </c>
      <c r="Q195" s="109">
        <f>IFERROR(Tabelle13[[#This Row],[Reinigungs-
fläche
(m²/Jahr)]]/Tabelle13[[#This Row],[Richtwert
(m²/h)]],0)</f>
        <v>0</v>
      </c>
      <c r="R195" s="118">
        <f>IFERROR(Tabelle13[[#This Row],[Reinigungs-
zeit
(h/Jahr)]]*Tabelle13[[#This Row],[Stunden-verr.-satz
(€)]],0)</f>
        <v>0</v>
      </c>
    </row>
    <row r="196" spans="1:18" ht="31.5" x14ac:dyDescent="0.25">
      <c r="A196" s="114">
        <v>190</v>
      </c>
      <c r="B196" s="115" t="s">
        <v>194</v>
      </c>
      <c r="C196" s="116" t="s">
        <v>195</v>
      </c>
      <c r="D196" s="106" t="s">
        <v>669</v>
      </c>
      <c r="E196" s="138" t="s">
        <v>639</v>
      </c>
      <c r="F196" s="138" t="s">
        <v>640</v>
      </c>
      <c r="G196" s="138" t="s">
        <v>483</v>
      </c>
      <c r="H196" s="138" t="s">
        <v>510</v>
      </c>
      <c r="I196" s="138">
        <v>17.63</v>
      </c>
      <c r="J196" s="139"/>
      <c r="K196" s="117" t="s">
        <v>148</v>
      </c>
      <c r="L196" s="107" t="s">
        <v>674</v>
      </c>
      <c r="M196" s="138">
        <v>50.8</v>
      </c>
      <c r="N196" s="93" t="e">
        <f>'STVS Unterhaltsreinigung'!$F$66</f>
        <v>#DIV/0!</v>
      </c>
      <c r="O196" s="108"/>
      <c r="P196" s="109">
        <f>Tabelle13[[#This Row],[Boden-
fläche
(m²)]]*Tabelle13[[#This Row],[Reinigungs-
tage/Jahr]]</f>
        <v>895.60399999999993</v>
      </c>
      <c r="Q196" s="109">
        <f>IFERROR(Tabelle13[[#This Row],[Reinigungs-
fläche
(m²/Jahr)]]/Tabelle13[[#This Row],[Richtwert
(m²/h)]],0)</f>
        <v>0</v>
      </c>
      <c r="R196" s="118">
        <f>IFERROR(Tabelle13[[#This Row],[Reinigungs-
zeit
(h/Jahr)]]*Tabelle13[[#This Row],[Stunden-verr.-satz
(€)]],0)</f>
        <v>0</v>
      </c>
    </row>
    <row r="197" spans="1:18" ht="31.5" x14ac:dyDescent="0.25">
      <c r="A197" s="114">
        <v>191</v>
      </c>
      <c r="B197" s="115" t="s">
        <v>194</v>
      </c>
      <c r="C197" s="116" t="s">
        <v>195</v>
      </c>
      <c r="D197" s="106" t="s">
        <v>669</v>
      </c>
      <c r="E197" s="138" t="s">
        <v>641</v>
      </c>
      <c r="F197" s="138" t="s">
        <v>642</v>
      </c>
      <c r="G197" s="138" t="s">
        <v>294</v>
      </c>
      <c r="H197" s="138" t="s">
        <v>510</v>
      </c>
      <c r="I197" s="138">
        <v>11.71</v>
      </c>
      <c r="J197" s="139"/>
      <c r="K197" s="117" t="s">
        <v>148</v>
      </c>
      <c r="L197" s="107" t="s">
        <v>674</v>
      </c>
      <c r="M197" s="138">
        <v>50.8</v>
      </c>
      <c r="N197" s="93" t="e">
        <f>'STVS Unterhaltsreinigung'!$F$66</f>
        <v>#DIV/0!</v>
      </c>
      <c r="O197" s="108"/>
      <c r="P197" s="109">
        <f>Tabelle13[[#This Row],[Boden-
fläche
(m²)]]*Tabelle13[[#This Row],[Reinigungs-
tage/Jahr]]</f>
        <v>594.86800000000005</v>
      </c>
      <c r="Q197" s="109">
        <f>IFERROR(Tabelle13[[#This Row],[Reinigungs-
fläche
(m²/Jahr)]]/Tabelle13[[#This Row],[Richtwert
(m²/h)]],0)</f>
        <v>0</v>
      </c>
      <c r="R197" s="118">
        <f>IFERROR(Tabelle13[[#This Row],[Reinigungs-
zeit
(h/Jahr)]]*Tabelle13[[#This Row],[Stunden-verr.-satz
(€)]],0)</f>
        <v>0</v>
      </c>
    </row>
    <row r="198" spans="1:18" ht="31.5" x14ac:dyDescent="0.25">
      <c r="A198" s="114">
        <v>192</v>
      </c>
      <c r="B198" s="115" t="s">
        <v>194</v>
      </c>
      <c r="C198" s="116" t="s">
        <v>195</v>
      </c>
      <c r="D198" s="106" t="s">
        <v>669</v>
      </c>
      <c r="E198" s="138" t="s">
        <v>643</v>
      </c>
      <c r="F198" s="138" t="s">
        <v>644</v>
      </c>
      <c r="G198" s="138" t="s">
        <v>483</v>
      </c>
      <c r="H198" s="138" t="s">
        <v>510</v>
      </c>
      <c r="I198" s="138">
        <v>14.06</v>
      </c>
      <c r="J198" s="139"/>
      <c r="K198" s="117" t="s">
        <v>148</v>
      </c>
      <c r="L198" s="107" t="s">
        <v>674</v>
      </c>
      <c r="M198" s="138">
        <v>50.8</v>
      </c>
      <c r="N198" s="93" t="e">
        <f>'STVS Unterhaltsreinigung'!$F$66</f>
        <v>#DIV/0!</v>
      </c>
      <c r="O198" s="108"/>
      <c r="P198" s="109">
        <f>Tabelle13[[#This Row],[Boden-
fläche
(m²)]]*Tabelle13[[#This Row],[Reinigungs-
tage/Jahr]]</f>
        <v>714.24799999999993</v>
      </c>
      <c r="Q198" s="109">
        <f>IFERROR(Tabelle13[[#This Row],[Reinigungs-
fläche
(m²/Jahr)]]/Tabelle13[[#This Row],[Richtwert
(m²/h)]],0)</f>
        <v>0</v>
      </c>
      <c r="R198" s="118">
        <f>IFERROR(Tabelle13[[#This Row],[Reinigungs-
zeit
(h/Jahr)]]*Tabelle13[[#This Row],[Stunden-verr.-satz
(€)]],0)</f>
        <v>0</v>
      </c>
    </row>
    <row r="199" spans="1:18" ht="31.5" x14ac:dyDescent="0.25">
      <c r="A199" s="114">
        <v>193</v>
      </c>
      <c r="B199" s="115" t="s">
        <v>194</v>
      </c>
      <c r="C199" s="116" t="s">
        <v>195</v>
      </c>
      <c r="D199" s="106" t="s">
        <v>669</v>
      </c>
      <c r="E199" s="138" t="s">
        <v>645</v>
      </c>
      <c r="F199" s="138" t="s">
        <v>646</v>
      </c>
      <c r="G199" s="138" t="s">
        <v>483</v>
      </c>
      <c r="H199" s="138" t="s">
        <v>510</v>
      </c>
      <c r="I199" s="138">
        <v>13.87</v>
      </c>
      <c r="J199" s="139"/>
      <c r="K199" s="117" t="s">
        <v>148</v>
      </c>
      <c r="L199" s="107" t="s">
        <v>674</v>
      </c>
      <c r="M199" s="138">
        <v>50.8</v>
      </c>
      <c r="N199" s="93" t="e">
        <f>'STVS Unterhaltsreinigung'!$F$66</f>
        <v>#DIV/0!</v>
      </c>
      <c r="O199" s="108"/>
      <c r="P199" s="109">
        <f>Tabelle13[[#This Row],[Boden-
fläche
(m²)]]*Tabelle13[[#This Row],[Reinigungs-
tage/Jahr]]</f>
        <v>704.59599999999989</v>
      </c>
      <c r="Q199" s="109">
        <f>IFERROR(Tabelle13[[#This Row],[Reinigungs-
fläche
(m²/Jahr)]]/Tabelle13[[#This Row],[Richtwert
(m²/h)]],0)</f>
        <v>0</v>
      </c>
      <c r="R199" s="118">
        <f>IFERROR(Tabelle13[[#This Row],[Reinigungs-
zeit
(h/Jahr)]]*Tabelle13[[#This Row],[Stunden-verr.-satz
(€)]],0)</f>
        <v>0</v>
      </c>
    </row>
    <row r="200" spans="1:18" ht="31.5" x14ac:dyDescent="0.25">
      <c r="A200" s="114">
        <v>194</v>
      </c>
      <c r="B200" s="115" t="s">
        <v>194</v>
      </c>
      <c r="C200" s="116" t="s">
        <v>195</v>
      </c>
      <c r="D200" s="106" t="s">
        <v>669</v>
      </c>
      <c r="E200" s="138" t="s">
        <v>647</v>
      </c>
      <c r="F200" s="138" t="s">
        <v>648</v>
      </c>
      <c r="G200" s="138" t="s">
        <v>483</v>
      </c>
      <c r="H200" s="138" t="s">
        <v>510</v>
      </c>
      <c r="I200" s="138">
        <v>13.87</v>
      </c>
      <c r="J200" s="139"/>
      <c r="K200" s="117" t="s">
        <v>148</v>
      </c>
      <c r="L200" s="107" t="s">
        <v>674</v>
      </c>
      <c r="M200" s="138">
        <v>50.8</v>
      </c>
      <c r="N200" s="93" t="e">
        <f>'STVS Unterhaltsreinigung'!$F$66</f>
        <v>#DIV/0!</v>
      </c>
      <c r="O200" s="108"/>
      <c r="P200" s="109">
        <f>Tabelle13[[#This Row],[Boden-
fläche
(m²)]]*Tabelle13[[#This Row],[Reinigungs-
tage/Jahr]]</f>
        <v>704.59599999999989</v>
      </c>
      <c r="Q200" s="109">
        <f>IFERROR(Tabelle13[[#This Row],[Reinigungs-
fläche
(m²/Jahr)]]/Tabelle13[[#This Row],[Richtwert
(m²/h)]],0)</f>
        <v>0</v>
      </c>
      <c r="R200" s="118">
        <f>IFERROR(Tabelle13[[#This Row],[Reinigungs-
zeit
(h/Jahr)]]*Tabelle13[[#This Row],[Stunden-verr.-satz
(€)]],0)</f>
        <v>0</v>
      </c>
    </row>
    <row r="201" spans="1:18" ht="31.5" x14ac:dyDescent="0.25">
      <c r="A201" s="114">
        <v>195</v>
      </c>
      <c r="B201" s="115" t="s">
        <v>194</v>
      </c>
      <c r="C201" s="116" t="s">
        <v>195</v>
      </c>
      <c r="D201" s="106" t="s">
        <v>669</v>
      </c>
      <c r="E201" s="138" t="s">
        <v>649</v>
      </c>
      <c r="F201" s="138" t="s">
        <v>650</v>
      </c>
      <c r="G201" s="138" t="s">
        <v>561</v>
      </c>
      <c r="H201" s="138" t="s">
        <v>510</v>
      </c>
      <c r="I201" s="138">
        <v>13.87</v>
      </c>
      <c r="J201" s="139"/>
      <c r="K201" s="117" t="s">
        <v>148</v>
      </c>
      <c r="L201" s="107" t="s">
        <v>674</v>
      </c>
      <c r="M201" s="138">
        <v>50.8</v>
      </c>
      <c r="N201" s="93" t="e">
        <f>'STVS Unterhaltsreinigung'!$F$66</f>
        <v>#DIV/0!</v>
      </c>
      <c r="O201" s="108"/>
      <c r="P201" s="109">
        <f>Tabelle13[[#This Row],[Boden-
fläche
(m²)]]*Tabelle13[[#This Row],[Reinigungs-
tage/Jahr]]</f>
        <v>704.59599999999989</v>
      </c>
      <c r="Q201" s="109">
        <f>IFERROR(Tabelle13[[#This Row],[Reinigungs-
fläche
(m²/Jahr)]]/Tabelle13[[#This Row],[Richtwert
(m²/h)]],0)</f>
        <v>0</v>
      </c>
      <c r="R201" s="118">
        <f>IFERROR(Tabelle13[[#This Row],[Reinigungs-
zeit
(h/Jahr)]]*Tabelle13[[#This Row],[Stunden-verr.-satz
(€)]],0)</f>
        <v>0</v>
      </c>
    </row>
    <row r="202" spans="1:18" ht="31.5" x14ac:dyDescent="0.25">
      <c r="A202" s="114">
        <v>196</v>
      </c>
      <c r="B202" s="115" t="s">
        <v>194</v>
      </c>
      <c r="C202" s="116" t="s">
        <v>195</v>
      </c>
      <c r="D202" s="106" t="s">
        <v>669</v>
      </c>
      <c r="E202" s="138" t="s">
        <v>651</v>
      </c>
      <c r="F202" s="138" t="s">
        <v>652</v>
      </c>
      <c r="G202" s="138" t="s">
        <v>653</v>
      </c>
      <c r="H202" s="138" t="s">
        <v>510</v>
      </c>
      <c r="I202" s="138">
        <v>9.1199999999999992</v>
      </c>
      <c r="J202" s="139"/>
      <c r="K202" s="117" t="s">
        <v>148</v>
      </c>
      <c r="L202" s="107" t="s">
        <v>674</v>
      </c>
      <c r="M202" s="138">
        <v>50.8</v>
      </c>
      <c r="N202" s="93" t="e">
        <f>'STVS Unterhaltsreinigung'!$F$66</f>
        <v>#DIV/0!</v>
      </c>
      <c r="O202" s="108"/>
      <c r="P202" s="109">
        <f>Tabelle13[[#This Row],[Boden-
fläche
(m²)]]*Tabelle13[[#This Row],[Reinigungs-
tage/Jahr]]</f>
        <v>463.29599999999994</v>
      </c>
      <c r="Q202" s="109">
        <f>IFERROR(Tabelle13[[#This Row],[Reinigungs-
fläche
(m²/Jahr)]]/Tabelle13[[#This Row],[Richtwert
(m²/h)]],0)</f>
        <v>0</v>
      </c>
      <c r="R202" s="118">
        <f>IFERROR(Tabelle13[[#This Row],[Reinigungs-
zeit
(h/Jahr)]]*Tabelle13[[#This Row],[Stunden-verr.-satz
(€)]],0)</f>
        <v>0</v>
      </c>
    </row>
    <row r="203" spans="1:18" ht="31.5" x14ac:dyDescent="0.25">
      <c r="A203" s="114">
        <v>197</v>
      </c>
      <c r="B203" s="115" t="s">
        <v>194</v>
      </c>
      <c r="C203" s="116" t="s">
        <v>195</v>
      </c>
      <c r="D203" s="106" t="s">
        <v>669</v>
      </c>
      <c r="E203" s="138" t="s">
        <v>654</v>
      </c>
      <c r="F203" s="138" t="s">
        <v>655</v>
      </c>
      <c r="G203" s="138" t="s">
        <v>656</v>
      </c>
      <c r="H203" s="138" t="s">
        <v>510</v>
      </c>
      <c r="I203" s="138">
        <v>9.31</v>
      </c>
      <c r="J203" s="139"/>
      <c r="K203" s="117" t="s">
        <v>148</v>
      </c>
      <c r="L203" s="107" t="s">
        <v>674</v>
      </c>
      <c r="M203" s="138">
        <v>50.8</v>
      </c>
      <c r="N203" s="93" t="e">
        <f>'STVS Unterhaltsreinigung'!$F$66</f>
        <v>#DIV/0!</v>
      </c>
      <c r="O203" s="108"/>
      <c r="P203" s="109">
        <f>Tabelle13[[#This Row],[Boden-
fläche
(m²)]]*Tabelle13[[#This Row],[Reinigungs-
tage/Jahr]]</f>
        <v>472.94799999999998</v>
      </c>
      <c r="Q203" s="109">
        <f>IFERROR(Tabelle13[[#This Row],[Reinigungs-
fläche
(m²/Jahr)]]/Tabelle13[[#This Row],[Richtwert
(m²/h)]],0)</f>
        <v>0</v>
      </c>
      <c r="R203" s="118">
        <f>IFERROR(Tabelle13[[#This Row],[Reinigungs-
zeit
(h/Jahr)]]*Tabelle13[[#This Row],[Stunden-verr.-satz
(€)]],0)</f>
        <v>0</v>
      </c>
    </row>
    <row r="204" spans="1:18" ht="31.5" x14ac:dyDescent="0.25">
      <c r="A204" s="114">
        <v>198</v>
      </c>
      <c r="B204" s="115" t="s">
        <v>194</v>
      </c>
      <c r="C204" s="116" t="s">
        <v>195</v>
      </c>
      <c r="D204" s="106" t="s">
        <v>669</v>
      </c>
      <c r="E204" s="138" t="s">
        <v>657</v>
      </c>
      <c r="F204" s="138" t="s">
        <v>658</v>
      </c>
      <c r="G204" s="138" t="s">
        <v>659</v>
      </c>
      <c r="H204" s="138" t="s">
        <v>510</v>
      </c>
      <c r="I204" s="138">
        <v>57.2</v>
      </c>
      <c r="J204" s="139"/>
      <c r="K204" s="117" t="s">
        <v>148</v>
      </c>
      <c r="L204" s="107" t="s">
        <v>186</v>
      </c>
      <c r="M204" s="138">
        <v>152.4</v>
      </c>
      <c r="N204" s="93" t="e">
        <f>'STVS Unterhaltsreinigung'!$F$66</f>
        <v>#DIV/0!</v>
      </c>
      <c r="O204" s="108"/>
      <c r="P204" s="109">
        <f>Tabelle13[[#This Row],[Boden-
fläche
(m²)]]*Tabelle13[[#This Row],[Reinigungs-
tage/Jahr]]</f>
        <v>8717.2800000000007</v>
      </c>
      <c r="Q204" s="109">
        <f>IFERROR(Tabelle13[[#This Row],[Reinigungs-
fläche
(m²/Jahr)]]/Tabelle13[[#This Row],[Richtwert
(m²/h)]],0)</f>
        <v>0</v>
      </c>
      <c r="R204" s="118">
        <f>IFERROR(Tabelle13[[#This Row],[Reinigungs-
zeit
(h/Jahr)]]*Tabelle13[[#This Row],[Stunden-verr.-satz
(€)]],0)</f>
        <v>0</v>
      </c>
    </row>
    <row r="205" spans="1:18" ht="31.5" x14ac:dyDescent="0.25">
      <c r="A205" s="114">
        <v>199</v>
      </c>
      <c r="B205" s="115" t="s">
        <v>194</v>
      </c>
      <c r="C205" s="116" t="s">
        <v>195</v>
      </c>
      <c r="D205" s="106" t="s">
        <v>669</v>
      </c>
      <c r="E205" s="138" t="s">
        <v>660</v>
      </c>
      <c r="F205" s="138" t="s">
        <v>661</v>
      </c>
      <c r="G205" s="138" t="s">
        <v>190</v>
      </c>
      <c r="H205" s="138" t="s">
        <v>510</v>
      </c>
      <c r="I205" s="138">
        <v>4.99</v>
      </c>
      <c r="J205" s="139"/>
      <c r="K205" s="117" t="s">
        <v>148</v>
      </c>
      <c r="L205" s="107" t="s">
        <v>674</v>
      </c>
      <c r="M205" s="138">
        <v>50.8</v>
      </c>
      <c r="N205" s="93" t="e">
        <f>'STVS Unterhaltsreinigung'!$F$66</f>
        <v>#DIV/0!</v>
      </c>
      <c r="O205" s="108"/>
      <c r="P205" s="109">
        <f>Tabelle13[[#This Row],[Boden-
fläche
(m²)]]*Tabelle13[[#This Row],[Reinigungs-
tage/Jahr]]</f>
        <v>253.49199999999999</v>
      </c>
      <c r="Q205" s="109">
        <f>IFERROR(Tabelle13[[#This Row],[Reinigungs-
fläche
(m²/Jahr)]]/Tabelle13[[#This Row],[Richtwert
(m²/h)]],0)</f>
        <v>0</v>
      </c>
      <c r="R205" s="118">
        <f>IFERROR(Tabelle13[[#This Row],[Reinigungs-
zeit
(h/Jahr)]]*Tabelle13[[#This Row],[Stunden-verr.-satz
(€)]],0)</f>
        <v>0</v>
      </c>
    </row>
    <row r="206" spans="1:18" ht="31.5" x14ac:dyDescent="0.25">
      <c r="A206" s="114">
        <v>200</v>
      </c>
      <c r="B206" s="115" t="s">
        <v>194</v>
      </c>
      <c r="C206" s="116" t="s">
        <v>195</v>
      </c>
      <c r="D206" s="106" t="s">
        <v>669</v>
      </c>
      <c r="E206" s="138" t="s">
        <v>662</v>
      </c>
      <c r="F206" s="138" t="s">
        <v>663</v>
      </c>
      <c r="G206" s="138" t="s">
        <v>288</v>
      </c>
      <c r="H206" s="138" t="s">
        <v>510</v>
      </c>
      <c r="I206" s="138">
        <v>9.66</v>
      </c>
      <c r="J206" s="139"/>
      <c r="K206" s="117" t="s">
        <v>139</v>
      </c>
      <c r="L206" s="107" t="s">
        <v>676</v>
      </c>
      <c r="M206" s="138">
        <v>101.6</v>
      </c>
      <c r="N206" s="93" t="e">
        <f>'STVS Unterhaltsreinigung'!$F$66</f>
        <v>#DIV/0!</v>
      </c>
      <c r="O206" s="108"/>
      <c r="P206" s="109">
        <f>Tabelle13[[#This Row],[Boden-
fläche
(m²)]]*Tabelle13[[#This Row],[Reinigungs-
tage/Jahr]]</f>
        <v>981.4559999999999</v>
      </c>
      <c r="Q206" s="109">
        <f>IFERROR(Tabelle13[[#This Row],[Reinigungs-
fläche
(m²/Jahr)]]/Tabelle13[[#This Row],[Richtwert
(m²/h)]],0)</f>
        <v>0</v>
      </c>
      <c r="R206" s="118">
        <f>IFERROR(Tabelle13[[#This Row],[Reinigungs-
zeit
(h/Jahr)]]*Tabelle13[[#This Row],[Stunden-verr.-satz
(€)]],0)</f>
        <v>0</v>
      </c>
    </row>
    <row r="207" spans="1:18" ht="31.5" x14ac:dyDescent="0.25">
      <c r="A207" s="114">
        <v>201</v>
      </c>
      <c r="B207" s="115" t="s">
        <v>194</v>
      </c>
      <c r="C207" s="116" t="s">
        <v>195</v>
      </c>
      <c r="D207" s="106" t="s">
        <v>669</v>
      </c>
      <c r="E207" s="138" t="s">
        <v>664</v>
      </c>
      <c r="F207" s="138" t="s">
        <v>665</v>
      </c>
      <c r="G207" s="138" t="s">
        <v>190</v>
      </c>
      <c r="H207" s="138" t="s">
        <v>510</v>
      </c>
      <c r="I207" s="138">
        <v>6.65</v>
      </c>
      <c r="J207" s="139"/>
      <c r="K207" s="117" t="s">
        <v>148</v>
      </c>
      <c r="L207" s="107" t="s">
        <v>674</v>
      </c>
      <c r="M207" s="138">
        <v>50.8</v>
      </c>
      <c r="N207" s="93" t="e">
        <f>'STVS Unterhaltsreinigung'!$F$66</f>
        <v>#DIV/0!</v>
      </c>
      <c r="O207" s="108"/>
      <c r="P207" s="109">
        <f>Tabelle13[[#This Row],[Boden-
fläche
(m²)]]*Tabelle13[[#This Row],[Reinigungs-
tage/Jahr]]</f>
        <v>337.82</v>
      </c>
      <c r="Q207" s="109">
        <f>IFERROR(Tabelle13[[#This Row],[Reinigungs-
fläche
(m²/Jahr)]]/Tabelle13[[#This Row],[Richtwert
(m²/h)]],0)</f>
        <v>0</v>
      </c>
      <c r="R207" s="118">
        <f>IFERROR(Tabelle13[[#This Row],[Reinigungs-
zeit
(h/Jahr)]]*Tabelle13[[#This Row],[Stunden-verr.-satz
(€)]],0)</f>
        <v>0</v>
      </c>
    </row>
    <row r="208" spans="1:18" ht="32.25" thickBot="1" x14ac:dyDescent="0.3">
      <c r="A208" s="114">
        <v>202</v>
      </c>
      <c r="B208" s="119" t="s">
        <v>194</v>
      </c>
      <c r="C208" s="120" t="s">
        <v>195</v>
      </c>
      <c r="D208" s="121" t="s">
        <v>669</v>
      </c>
      <c r="E208" s="140" t="s">
        <v>666</v>
      </c>
      <c r="F208" s="140" t="s">
        <v>667</v>
      </c>
      <c r="G208" s="140" t="s">
        <v>668</v>
      </c>
      <c r="H208" s="140" t="s">
        <v>673</v>
      </c>
      <c r="I208" s="140">
        <v>8.32</v>
      </c>
      <c r="J208" s="141"/>
      <c r="K208" s="142" t="s">
        <v>137</v>
      </c>
      <c r="L208" s="107" t="s">
        <v>674</v>
      </c>
      <c r="M208" s="138">
        <v>50.8</v>
      </c>
      <c r="N208" s="143" t="e">
        <f>'STVS Unterhaltsreinigung'!$F$66</f>
        <v>#DIV/0!</v>
      </c>
      <c r="O208" s="108"/>
      <c r="P208" s="109">
        <f>Tabelle13[[#This Row],[Boden-
fläche
(m²)]]*Tabelle13[[#This Row],[Reinigungs-
tage/Jahr]]</f>
        <v>422.65600000000001</v>
      </c>
      <c r="Q208" s="109">
        <f>IFERROR(Tabelle13[[#This Row],[Reinigungs-
fläche
(m²/Jahr)]]/Tabelle13[[#This Row],[Richtwert
(m²/h)]],0)</f>
        <v>0</v>
      </c>
      <c r="R208" s="118">
        <f>IFERROR(Tabelle13[[#This Row],[Reinigungs-
zeit
(h/Jahr)]]*Tabelle13[[#This Row],[Stunden-verr.-satz
(€)]],0)</f>
        <v>0</v>
      </c>
    </row>
    <row r="209" spans="1:18" ht="32.25" thickBot="1" x14ac:dyDescent="0.3">
      <c r="A209" s="114">
        <v>203</v>
      </c>
      <c r="B209" s="119" t="s">
        <v>194</v>
      </c>
      <c r="C209" s="120" t="s">
        <v>195</v>
      </c>
      <c r="D209" s="121" t="s">
        <v>178</v>
      </c>
      <c r="E209" s="140"/>
      <c r="F209" s="140"/>
      <c r="G209" s="138" t="s">
        <v>678</v>
      </c>
      <c r="H209" s="138" t="s">
        <v>679</v>
      </c>
      <c r="I209" s="138">
        <v>29.25</v>
      </c>
      <c r="J209" s="139"/>
      <c r="K209" s="144" t="s">
        <v>135</v>
      </c>
      <c r="L209" s="107" t="s">
        <v>674</v>
      </c>
      <c r="M209" s="138">
        <v>50.8</v>
      </c>
      <c r="N209" s="93" t="e">
        <f>'STVS Unterhaltsreinigung'!$F$66</f>
        <v>#DIV/0!</v>
      </c>
      <c r="O209" s="108"/>
      <c r="P209" s="109">
        <f>Tabelle13[[#This Row],[Boden-
fläche
(m²)]]*Tabelle13[[#This Row],[Reinigungs-
tage/Jahr]]</f>
        <v>1485.8999999999999</v>
      </c>
      <c r="Q209" s="109">
        <f>IFERROR(Tabelle13[[#This Row],[Reinigungs-
fläche
(m²/Jahr)]]/Tabelle13[[#This Row],[Richtwert
(m²/h)]],0)</f>
        <v>0</v>
      </c>
      <c r="R209" s="118">
        <f>IFERROR(Tabelle13[[#This Row],[Reinigungs-
zeit
(h/Jahr)]]*Tabelle13[[#This Row],[Stunden-verr.-satz
(€)]],0)</f>
        <v>0</v>
      </c>
    </row>
    <row r="210" spans="1:18" ht="32.25" thickBot="1" x14ac:dyDescent="0.3">
      <c r="A210" s="114">
        <v>204</v>
      </c>
      <c r="B210" s="119" t="s">
        <v>194</v>
      </c>
      <c r="C210" s="120" t="s">
        <v>195</v>
      </c>
      <c r="D210" s="121" t="s">
        <v>178</v>
      </c>
      <c r="E210" s="140"/>
      <c r="F210" s="140"/>
      <c r="G210" s="140" t="s">
        <v>680</v>
      </c>
      <c r="H210" s="140" t="s">
        <v>681</v>
      </c>
      <c r="I210" s="140">
        <v>20</v>
      </c>
      <c r="J210" s="141"/>
      <c r="K210" s="142" t="s">
        <v>138</v>
      </c>
      <c r="L210" s="107" t="s">
        <v>674</v>
      </c>
      <c r="M210" s="138">
        <v>50.8</v>
      </c>
      <c r="N210" s="93" t="e">
        <f>'STVS Unterhaltsreinigung'!$F$66</f>
        <v>#DIV/0!</v>
      </c>
      <c r="O210" s="108"/>
      <c r="P210" s="109">
        <f>Tabelle13[[#This Row],[Boden-
fläche
(m²)]]*Tabelle13[[#This Row],[Reinigungs-
tage/Jahr]]</f>
        <v>1016</v>
      </c>
      <c r="Q210" s="109">
        <f>IFERROR(Tabelle13[[#This Row],[Reinigungs-
fläche
(m²/Jahr)]]/Tabelle13[[#This Row],[Richtwert
(m²/h)]],0)</f>
        <v>0</v>
      </c>
      <c r="R210" s="118">
        <f>IFERROR(Tabelle13[[#This Row],[Reinigungs-
zeit
(h/Jahr)]]*Tabelle13[[#This Row],[Stunden-verr.-satz
(€)]],0)</f>
        <v>0</v>
      </c>
    </row>
  </sheetData>
  <sheetProtection algorithmName="SHA-512" hashValue="bDdUPx9ssSGv3LGL3elF1lsfRuGrXYtq69f/g0kxojZ6C5TUL01rsCWqlXfPqhhuHp1qevh6cltqkkf60ZNWwA==" saltValue="KtUA5PzbM8NVpTTsOagsJQ==" spinCount="100000" sheet="1" objects="1" scenarios="1"/>
  <mergeCells count="3">
    <mergeCell ref="A1:R1"/>
    <mergeCell ref="A2:R2"/>
    <mergeCell ref="B3:R3"/>
  </mergeCells>
  <phoneticPr fontId="37" type="noConversion"/>
  <pageMargins left="0.70866141732283472" right="0.70866141732283472" top="0.78740157480314965" bottom="0.78740157480314965" header="0.31496062992125984" footer="0.31496062992125984"/>
  <pageSetup paperSize="9" scale="38" fitToHeight="0" orientation="landscape" r:id="rId1"/>
  <headerFooter>
    <oddFooter>&amp;L&amp;P/&amp;N&amp;C&amp;F&amp;R&amp;A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DDC4-D80B-49AE-8D8C-D833C453BEBB}">
  <sheetPr>
    <tabColor rgb="FF92D050"/>
    <pageSetUpPr fitToPage="1"/>
  </sheetPr>
  <dimension ref="A1:W210"/>
  <sheetViews>
    <sheetView zoomScaleNormal="100" workbookViewId="0">
      <selection activeCell="N7" sqref="N7"/>
    </sheetView>
  </sheetViews>
  <sheetFormatPr baseColWidth="10" defaultColWidth="10.85546875" defaultRowHeight="15" x14ac:dyDescent="0.25"/>
  <cols>
    <col min="1" max="1" width="10.85546875" style="54" bestFit="1" customWidth="1"/>
    <col min="2" max="2" width="34" style="54" bestFit="1" customWidth="1"/>
    <col min="3" max="3" width="19.28515625" style="54" bestFit="1" customWidth="1"/>
    <col min="4" max="4" width="12.85546875" style="54" customWidth="1"/>
    <col min="5" max="5" width="10.5703125" style="54" bestFit="1" customWidth="1"/>
    <col min="6" max="6" width="10.140625" style="104" bestFit="1" customWidth="1"/>
    <col min="7" max="7" width="29.7109375" style="54" customWidth="1"/>
    <col min="8" max="8" width="16.85546875" style="54" customWidth="1"/>
    <col min="9" max="9" width="12" style="54" bestFit="1" customWidth="1"/>
    <col min="10" max="11" width="15.85546875" style="54" customWidth="1"/>
    <col min="12" max="12" width="14.5703125" style="54" customWidth="1"/>
    <col min="13" max="15" width="10.85546875" style="54"/>
    <col min="16" max="16" width="16.42578125" style="54" bestFit="1" customWidth="1"/>
    <col min="17" max="17" width="15.140625" style="54" bestFit="1" customWidth="1"/>
    <col min="18" max="18" width="15.5703125" style="54" customWidth="1"/>
    <col min="19" max="19" width="10.85546875" style="54"/>
    <col min="20" max="20" width="31.28515625" style="54" customWidth="1"/>
    <col min="21" max="23" width="10.5703125" style="54" bestFit="1" customWidth="1"/>
    <col min="24" max="16384" width="10.85546875" style="54"/>
  </cols>
  <sheetData>
    <row r="1" spans="1:23" ht="23.25" customHeight="1" x14ac:dyDescent="0.25">
      <c r="A1" s="175" t="s">
        <v>130</v>
      </c>
      <c r="B1" s="176"/>
      <c r="C1" s="176"/>
      <c r="D1" s="176"/>
      <c r="E1" s="176"/>
      <c r="F1" s="176"/>
      <c r="G1" s="176"/>
      <c r="H1" s="176"/>
      <c r="I1" s="176"/>
      <c r="J1" s="176"/>
      <c r="K1" s="176"/>
      <c r="L1" s="176"/>
      <c r="M1" s="176"/>
      <c r="N1" s="176"/>
      <c r="O1" s="176"/>
      <c r="P1" s="176"/>
      <c r="Q1" s="176"/>
      <c r="R1" s="177"/>
    </row>
    <row r="2" spans="1:23" ht="23.25" customHeight="1" x14ac:dyDescent="0.25">
      <c r="A2" s="178" t="str">
        <f>Stammdaten!B5</f>
        <v xml:space="preserve">Unterhalts- und Grundreinigung </v>
      </c>
      <c r="B2" s="179"/>
      <c r="C2" s="179"/>
      <c r="D2" s="179"/>
      <c r="E2" s="179"/>
      <c r="F2" s="179"/>
      <c r="G2" s="179"/>
      <c r="H2" s="179"/>
      <c r="I2" s="179"/>
      <c r="J2" s="179"/>
      <c r="K2" s="179"/>
      <c r="L2" s="179"/>
      <c r="M2" s="179"/>
      <c r="N2" s="179"/>
      <c r="O2" s="179"/>
      <c r="P2" s="179"/>
      <c r="Q2" s="179"/>
      <c r="R2" s="180"/>
    </row>
    <row r="3" spans="1:23" ht="23.25" customHeight="1" x14ac:dyDescent="0.25">
      <c r="A3" s="122" t="s">
        <v>22</v>
      </c>
      <c r="B3" s="181">
        <f>Stammdaten!B9</f>
        <v>0</v>
      </c>
      <c r="C3" s="181"/>
      <c r="D3" s="181"/>
      <c r="E3" s="181"/>
      <c r="F3" s="181"/>
      <c r="G3" s="181"/>
      <c r="H3" s="181"/>
      <c r="I3" s="181"/>
      <c r="J3" s="181"/>
      <c r="K3" s="181"/>
      <c r="L3" s="181"/>
      <c r="M3" s="181"/>
      <c r="N3" s="181"/>
      <c r="O3" s="181"/>
      <c r="P3" s="181"/>
      <c r="Q3" s="181"/>
      <c r="R3" s="182"/>
    </row>
    <row r="4" spans="1:23" ht="15.75" x14ac:dyDescent="0.25">
      <c r="A4" s="123"/>
      <c r="B4" s="124"/>
      <c r="C4" s="124"/>
      <c r="D4" s="124"/>
      <c r="E4" s="125"/>
      <c r="F4" s="126"/>
      <c r="G4" s="124"/>
      <c r="H4" s="124"/>
      <c r="I4" s="124"/>
      <c r="J4" s="124"/>
      <c r="K4" s="124"/>
      <c r="L4" s="126"/>
      <c r="M4" s="124"/>
      <c r="N4" s="124"/>
      <c r="O4" s="124"/>
      <c r="P4" s="124"/>
      <c r="Q4" s="124"/>
      <c r="R4" s="127"/>
    </row>
    <row r="5" spans="1:23" ht="67.5" x14ac:dyDescent="0.25">
      <c r="A5" s="128" t="s">
        <v>0</v>
      </c>
      <c r="B5" s="129" t="s">
        <v>134</v>
      </c>
      <c r="C5" s="129" t="s">
        <v>188</v>
      </c>
      <c r="D5" s="129" t="s">
        <v>129</v>
      </c>
      <c r="E5" s="129" t="s">
        <v>322</v>
      </c>
      <c r="F5" s="129" t="s">
        <v>1</v>
      </c>
      <c r="G5" s="129" t="s">
        <v>115</v>
      </c>
      <c r="H5" s="129" t="s">
        <v>2</v>
      </c>
      <c r="I5" s="130" t="s">
        <v>3</v>
      </c>
      <c r="J5" s="130" t="s">
        <v>121</v>
      </c>
      <c r="K5" s="130" t="s">
        <v>140</v>
      </c>
      <c r="L5" s="130" t="s">
        <v>114</v>
      </c>
      <c r="M5" s="131" t="s">
        <v>4</v>
      </c>
      <c r="N5" s="129" t="s">
        <v>5</v>
      </c>
      <c r="O5" s="129" t="s">
        <v>6</v>
      </c>
      <c r="P5" s="129" t="s">
        <v>7</v>
      </c>
      <c r="Q5" s="129" t="s">
        <v>8</v>
      </c>
      <c r="R5" s="132" t="s">
        <v>9</v>
      </c>
      <c r="T5" s="57" t="s">
        <v>146</v>
      </c>
      <c r="U5" s="57" t="s">
        <v>131</v>
      </c>
      <c r="V5" s="57" t="s">
        <v>132</v>
      </c>
      <c r="W5" s="57" t="s">
        <v>133</v>
      </c>
    </row>
    <row r="6" spans="1:23" ht="26.25" customHeight="1" x14ac:dyDescent="0.25">
      <c r="A6" s="133" t="s">
        <v>118</v>
      </c>
      <c r="B6" s="129"/>
      <c r="C6" s="129"/>
      <c r="D6" s="129"/>
      <c r="E6" s="129"/>
      <c r="F6" s="129"/>
      <c r="G6" s="129"/>
      <c r="H6" s="129"/>
      <c r="I6" s="134">
        <f>SUM(I7:I278)</f>
        <v>5266.149999999996</v>
      </c>
      <c r="J6" s="130"/>
      <c r="K6" s="130"/>
      <c r="L6" s="130"/>
      <c r="M6" s="131"/>
      <c r="N6" s="135"/>
      <c r="O6" s="136"/>
      <c r="P6" s="134">
        <f>SUM(P7:P278)</f>
        <v>5266.149999999996</v>
      </c>
      <c r="Q6" s="134">
        <f>SUM(Q7:Q278)</f>
        <v>0</v>
      </c>
      <c r="R6" s="137">
        <f>SUM(R7:R278)</f>
        <v>0</v>
      </c>
      <c r="T6" s="82" t="s">
        <v>185</v>
      </c>
      <c r="U6" s="81">
        <f>SUMIFS($P$7:$P$278,$K$7:$K$278,"Grund*")</f>
        <v>5266.149999999996</v>
      </c>
      <c r="V6" s="81">
        <f>SUMIFS($Q$7:$Q$278,$K$7:$K$278,"Grund*")</f>
        <v>0</v>
      </c>
      <c r="W6" s="80">
        <f>IFERROR(U6/V6,0)</f>
        <v>0</v>
      </c>
    </row>
    <row r="7" spans="1:23" ht="31.5" x14ac:dyDescent="0.25">
      <c r="A7" s="114">
        <v>1</v>
      </c>
      <c r="B7" s="115" t="s">
        <v>194</v>
      </c>
      <c r="C7" s="116" t="s">
        <v>195</v>
      </c>
      <c r="D7" s="106" t="s">
        <v>178</v>
      </c>
      <c r="E7" s="138" t="s">
        <v>196</v>
      </c>
      <c r="F7" s="138" t="s">
        <v>197</v>
      </c>
      <c r="G7" s="138" t="s">
        <v>198</v>
      </c>
      <c r="H7" s="138" t="s">
        <v>323</v>
      </c>
      <c r="I7" s="138">
        <v>11.37</v>
      </c>
      <c r="J7" s="138"/>
      <c r="K7" s="117" t="s">
        <v>184</v>
      </c>
      <c r="L7" s="107" t="s">
        <v>173</v>
      </c>
      <c r="M7" s="138">
        <v>1</v>
      </c>
      <c r="N7" s="93" t="e">
        <f>'STVS Grundreinigung'!$F$66</f>
        <v>#DIV/0!</v>
      </c>
      <c r="O7" s="108"/>
      <c r="P7" s="109">
        <f>Tabelle132[[#This Row],[Boden-
fläche
(m²)]]*Tabelle132[[#This Row],[Reinigungs-
tage/Jahr]]</f>
        <v>11.37</v>
      </c>
      <c r="Q7" s="109">
        <f>IFERROR(Tabelle132[[#This Row],[Reinigungs-
fläche
(m²/Jahr)]]/Tabelle132[[#This Row],[Richtwert
(m²/h)]],0)</f>
        <v>0</v>
      </c>
      <c r="R7" s="118">
        <f>IFERROR(Tabelle132[[#This Row],[Reinigungs-
zeit
(h/Jahr)]]*Tabelle132[[#This Row],[Stunden-verr.-satz
(€)]],0)</f>
        <v>0</v>
      </c>
    </row>
    <row r="8" spans="1:23" ht="31.5" x14ac:dyDescent="0.25">
      <c r="A8" s="114">
        <v>2</v>
      </c>
      <c r="B8" s="115" t="s">
        <v>194</v>
      </c>
      <c r="C8" s="116" t="s">
        <v>195</v>
      </c>
      <c r="D8" s="106" t="s">
        <v>178</v>
      </c>
      <c r="E8" s="138" t="s">
        <v>199</v>
      </c>
      <c r="F8" s="138" t="s">
        <v>200</v>
      </c>
      <c r="G8" s="138" t="s">
        <v>201</v>
      </c>
      <c r="H8" s="138" t="s">
        <v>323</v>
      </c>
      <c r="I8" s="138">
        <v>10.62</v>
      </c>
      <c r="J8" s="138"/>
      <c r="K8" s="117" t="s">
        <v>184</v>
      </c>
      <c r="L8" s="107" t="s">
        <v>173</v>
      </c>
      <c r="M8" s="138">
        <v>1</v>
      </c>
      <c r="N8" s="93" t="e">
        <f>'STVS Grundreinigung'!$F$66</f>
        <v>#DIV/0!</v>
      </c>
      <c r="O8" s="108"/>
      <c r="P8" s="109">
        <f>Tabelle132[[#This Row],[Boden-
fläche
(m²)]]*Tabelle132[[#This Row],[Reinigungs-
tage/Jahr]]</f>
        <v>10.62</v>
      </c>
      <c r="Q8" s="109">
        <f>IFERROR(Tabelle132[[#This Row],[Reinigungs-
fläche
(m²/Jahr)]]/Tabelle132[[#This Row],[Richtwert
(m²/h)]],0)</f>
        <v>0</v>
      </c>
      <c r="R8" s="118">
        <f>IFERROR(Tabelle132[[#This Row],[Reinigungs-
zeit
(h/Jahr)]]*Tabelle132[[#This Row],[Stunden-verr.-satz
(€)]],0)</f>
        <v>0</v>
      </c>
    </row>
    <row r="9" spans="1:23" ht="31.5" x14ac:dyDescent="0.25">
      <c r="A9" s="114">
        <v>3</v>
      </c>
      <c r="B9" s="115" t="s">
        <v>194</v>
      </c>
      <c r="C9" s="116" t="s">
        <v>195</v>
      </c>
      <c r="D9" s="106" t="s">
        <v>178</v>
      </c>
      <c r="E9" s="138" t="s">
        <v>202</v>
      </c>
      <c r="F9" s="138" t="s">
        <v>203</v>
      </c>
      <c r="G9" s="138" t="s">
        <v>204</v>
      </c>
      <c r="H9" s="138" t="s">
        <v>324</v>
      </c>
      <c r="I9" s="138">
        <v>23.14</v>
      </c>
      <c r="J9" s="138"/>
      <c r="K9" s="117" t="s">
        <v>184</v>
      </c>
      <c r="L9" s="107" t="s">
        <v>173</v>
      </c>
      <c r="M9" s="138">
        <v>1</v>
      </c>
      <c r="N9" s="93" t="e">
        <f>'STVS Grundreinigung'!$F$66</f>
        <v>#DIV/0!</v>
      </c>
      <c r="O9" s="108"/>
      <c r="P9" s="109">
        <f>Tabelle132[[#This Row],[Boden-
fläche
(m²)]]*Tabelle132[[#This Row],[Reinigungs-
tage/Jahr]]</f>
        <v>23.14</v>
      </c>
      <c r="Q9" s="109">
        <f>IFERROR(Tabelle132[[#This Row],[Reinigungs-
fläche
(m²/Jahr)]]/Tabelle132[[#This Row],[Richtwert
(m²/h)]],0)</f>
        <v>0</v>
      </c>
      <c r="R9" s="118">
        <f>IFERROR(Tabelle132[[#This Row],[Reinigungs-
zeit
(h/Jahr)]]*Tabelle132[[#This Row],[Stunden-verr.-satz
(€)]],0)</f>
        <v>0</v>
      </c>
    </row>
    <row r="10" spans="1:23" ht="31.5" x14ac:dyDescent="0.25">
      <c r="A10" s="114">
        <v>4</v>
      </c>
      <c r="B10" s="115" t="s">
        <v>194</v>
      </c>
      <c r="C10" s="116" t="s">
        <v>195</v>
      </c>
      <c r="D10" s="106" t="s">
        <v>178</v>
      </c>
      <c r="E10" s="138" t="s">
        <v>205</v>
      </c>
      <c r="F10" s="138" t="s">
        <v>206</v>
      </c>
      <c r="G10" s="138" t="s">
        <v>207</v>
      </c>
      <c r="H10" s="138" t="s">
        <v>324</v>
      </c>
      <c r="I10" s="138">
        <v>23.14</v>
      </c>
      <c r="J10" s="138"/>
      <c r="K10" s="117" t="s">
        <v>184</v>
      </c>
      <c r="L10" s="107" t="s">
        <v>173</v>
      </c>
      <c r="M10" s="138">
        <v>1</v>
      </c>
      <c r="N10" s="93" t="e">
        <f>'STVS Grundreinigung'!$F$66</f>
        <v>#DIV/0!</v>
      </c>
      <c r="O10" s="108"/>
      <c r="P10" s="109">
        <f>Tabelle132[[#This Row],[Boden-
fläche
(m²)]]*Tabelle132[[#This Row],[Reinigungs-
tage/Jahr]]</f>
        <v>23.14</v>
      </c>
      <c r="Q10" s="109">
        <f>IFERROR(Tabelle132[[#This Row],[Reinigungs-
fläche
(m²/Jahr)]]/Tabelle132[[#This Row],[Richtwert
(m²/h)]],0)</f>
        <v>0</v>
      </c>
      <c r="R10" s="118">
        <f>IFERROR(Tabelle132[[#This Row],[Reinigungs-
zeit
(h/Jahr)]]*Tabelle132[[#This Row],[Stunden-verr.-satz
(€)]],0)</f>
        <v>0</v>
      </c>
    </row>
    <row r="11" spans="1:23" ht="31.5" x14ac:dyDescent="0.25">
      <c r="A11" s="114">
        <v>5</v>
      </c>
      <c r="B11" s="115" t="s">
        <v>194</v>
      </c>
      <c r="C11" s="116" t="s">
        <v>195</v>
      </c>
      <c r="D11" s="106" t="s">
        <v>178</v>
      </c>
      <c r="E11" s="138" t="s">
        <v>208</v>
      </c>
      <c r="F11" s="138" t="s">
        <v>209</v>
      </c>
      <c r="G11" s="138" t="s">
        <v>210</v>
      </c>
      <c r="H11" s="138" t="s">
        <v>325</v>
      </c>
      <c r="I11" s="138">
        <v>16.010000000000002</v>
      </c>
      <c r="J11" s="138"/>
      <c r="K11" s="117" t="s">
        <v>184</v>
      </c>
      <c r="L11" s="107" t="s">
        <v>173</v>
      </c>
      <c r="M11" s="138">
        <v>1</v>
      </c>
      <c r="N11" s="93" t="e">
        <f>'STVS Grundreinigung'!$F$66</f>
        <v>#DIV/0!</v>
      </c>
      <c r="O11" s="108"/>
      <c r="P11" s="109">
        <f>Tabelle132[[#This Row],[Boden-
fläche
(m²)]]*Tabelle132[[#This Row],[Reinigungs-
tage/Jahr]]</f>
        <v>16.010000000000002</v>
      </c>
      <c r="Q11" s="109">
        <f>IFERROR(Tabelle132[[#This Row],[Reinigungs-
fläche
(m²/Jahr)]]/Tabelle132[[#This Row],[Richtwert
(m²/h)]],0)</f>
        <v>0</v>
      </c>
      <c r="R11" s="118">
        <f>IFERROR(Tabelle132[[#This Row],[Reinigungs-
zeit
(h/Jahr)]]*Tabelle132[[#This Row],[Stunden-verr.-satz
(€)]],0)</f>
        <v>0</v>
      </c>
    </row>
    <row r="12" spans="1:23" ht="31.5" x14ac:dyDescent="0.25">
      <c r="A12" s="114">
        <v>6</v>
      </c>
      <c r="B12" s="115" t="s">
        <v>194</v>
      </c>
      <c r="C12" s="116" t="s">
        <v>195</v>
      </c>
      <c r="D12" s="106" t="s">
        <v>178</v>
      </c>
      <c r="E12" s="138" t="s">
        <v>211</v>
      </c>
      <c r="F12" s="138" t="s">
        <v>212</v>
      </c>
      <c r="G12" s="138" t="s">
        <v>213</v>
      </c>
      <c r="H12" s="138" t="s">
        <v>325</v>
      </c>
      <c r="I12" s="138">
        <v>13.64</v>
      </c>
      <c r="J12" s="138"/>
      <c r="K12" s="117" t="s">
        <v>184</v>
      </c>
      <c r="L12" s="107" t="s">
        <v>173</v>
      </c>
      <c r="M12" s="138">
        <v>1</v>
      </c>
      <c r="N12" s="93" t="e">
        <f>'STVS Grundreinigung'!$F$66</f>
        <v>#DIV/0!</v>
      </c>
      <c r="O12" s="108"/>
      <c r="P12" s="109">
        <f>Tabelle132[[#This Row],[Boden-
fläche
(m²)]]*Tabelle132[[#This Row],[Reinigungs-
tage/Jahr]]</f>
        <v>13.64</v>
      </c>
      <c r="Q12" s="109">
        <f>IFERROR(Tabelle132[[#This Row],[Reinigungs-
fläche
(m²/Jahr)]]/Tabelle132[[#This Row],[Richtwert
(m²/h)]],0)</f>
        <v>0</v>
      </c>
      <c r="R12" s="118">
        <f>IFERROR(Tabelle132[[#This Row],[Reinigungs-
zeit
(h/Jahr)]]*Tabelle132[[#This Row],[Stunden-verr.-satz
(€)]],0)</f>
        <v>0</v>
      </c>
    </row>
    <row r="13" spans="1:23" ht="31.5" x14ac:dyDescent="0.25">
      <c r="A13" s="114">
        <v>7</v>
      </c>
      <c r="B13" s="115" t="s">
        <v>194</v>
      </c>
      <c r="C13" s="116" t="s">
        <v>195</v>
      </c>
      <c r="D13" s="106" t="s">
        <v>178</v>
      </c>
      <c r="E13" s="138" t="s">
        <v>214</v>
      </c>
      <c r="F13" s="138" t="s">
        <v>215</v>
      </c>
      <c r="G13" s="138" t="s">
        <v>179</v>
      </c>
      <c r="H13" s="138" t="s">
        <v>326</v>
      </c>
      <c r="I13" s="138">
        <v>12.18</v>
      </c>
      <c r="J13" s="138"/>
      <c r="K13" s="117" t="s">
        <v>184</v>
      </c>
      <c r="L13" s="107" t="s">
        <v>173</v>
      </c>
      <c r="M13" s="138">
        <v>1</v>
      </c>
      <c r="N13" s="93" t="e">
        <f>'STVS Grundreinigung'!$F$66</f>
        <v>#DIV/0!</v>
      </c>
      <c r="O13" s="108"/>
      <c r="P13" s="109">
        <f>Tabelle132[[#This Row],[Boden-
fläche
(m²)]]*Tabelle132[[#This Row],[Reinigungs-
tage/Jahr]]</f>
        <v>12.18</v>
      </c>
      <c r="Q13" s="109">
        <f>IFERROR(Tabelle132[[#This Row],[Reinigungs-
fläche
(m²/Jahr)]]/Tabelle132[[#This Row],[Richtwert
(m²/h)]],0)</f>
        <v>0</v>
      </c>
      <c r="R13" s="118">
        <f>IFERROR(Tabelle132[[#This Row],[Reinigungs-
zeit
(h/Jahr)]]*Tabelle132[[#This Row],[Stunden-verr.-satz
(€)]],0)</f>
        <v>0</v>
      </c>
    </row>
    <row r="14" spans="1:23" ht="31.5" x14ac:dyDescent="0.25">
      <c r="A14" s="114">
        <v>8</v>
      </c>
      <c r="B14" s="115" t="s">
        <v>194</v>
      </c>
      <c r="C14" s="116" t="s">
        <v>195</v>
      </c>
      <c r="D14" s="106" t="s">
        <v>178</v>
      </c>
      <c r="E14" s="138" t="s">
        <v>216</v>
      </c>
      <c r="F14" s="138" t="s">
        <v>217</v>
      </c>
      <c r="G14" s="138" t="s">
        <v>180</v>
      </c>
      <c r="H14" s="138" t="s">
        <v>326</v>
      </c>
      <c r="I14" s="138">
        <v>13.44</v>
      </c>
      <c r="J14" s="138"/>
      <c r="K14" s="117" t="s">
        <v>184</v>
      </c>
      <c r="L14" s="107" t="s">
        <v>173</v>
      </c>
      <c r="M14" s="138">
        <v>1</v>
      </c>
      <c r="N14" s="93" t="e">
        <f>'STVS Grundreinigung'!$F$66</f>
        <v>#DIV/0!</v>
      </c>
      <c r="O14" s="108"/>
      <c r="P14" s="109">
        <f>Tabelle132[[#This Row],[Boden-
fläche
(m²)]]*Tabelle132[[#This Row],[Reinigungs-
tage/Jahr]]</f>
        <v>13.44</v>
      </c>
      <c r="Q14" s="109">
        <f>IFERROR(Tabelle132[[#This Row],[Reinigungs-
fläche
(m²/Jahr)]]/Tabelle132[[#This Row],[Richtwert
(m²/h)]],0)</f>
        <v>0</v>
      </c>
      <c r="R14" s="118">
        <f>IFERROR(Tabelle132[[#This Row],[Reinigungs-
zeit
(h/Jahr)]]*Tabelle132[[#This Row],[Stunden-verr.-satz
(€)]],0)</f>
        <v>0</v>
      </c>
    </row>
    <row r="15" spans="1:23" ht="31.5" x14ac:dyDescent="0.25">
      <c r="A15" s="114">
        <v>9</v>
      </c>
      <c r="B15" s="115" t="s">
        <v>194</v>
      </c>
      <c r="C15" s="116" t="s">
        <v>195</v>
      </c>
      <c r="D15" s="106" t="s">
        <v>178</v>
      </c>
      <c r="E15" s="138" t="s">
        <v>218</v>
      </c>
      <c r="F15" s="138" t="s">
        <v>219</v>
      </c>
      <c r="G15" s="138" t="s">
        <v>220</v>
      </c>
      <c r="H15" s="138" t="s">
        <v>326</v>
      </c>
      <c r="I15" s="138">
        <v>5.71</v>
      </c>
      <c r="J15" s="138"/>
      <c r="K15" s="117" t="s">
        <v>184</v>
      </c>
      <c r="L15" s="107" t="s">
        <v>173</v>
      </c>
      <c r="M15" s="138">
        <v>1</v>
      </c>
      <c r="N15" s="93" t="e">
        <f>'STVS Grundreinigung'!$F$66</f>
        <v>#DIV/0!</v>
      </c>
      <c r="O15" s="108"/>
      <c r="P15" s="109">
        <f>Tabelle132[[#This Row],[Boden-
fläche
(m²)]]*Tabelle132[[#This Row],[Reinigungs-
tage/Jahr]]</f>
        <v>5.71</v>
      </c>
      <c r="Q15" s="109">
        <f>IFERROR(Tabelle132[[#This Row],[Reinigungs-
fläche
(m²/Jahr)]]/Tabelle132[[#This Row],[Richtwert
(m²/h)]],0)</f>
        <v>0</v>
      </c>
      <c r="R15" s="118">
        <f>IFERROR(Tabelle132[[#This Row],[Reinigungs-
zeit
(h/Jahr)]]*Tabelle132[[#This Row],[Stunden-verr.-satz
(€)]],0)</f>
        <v>0</v>
      </c>
    </row>
    <row r="16" spans="1:23" ht="31.5" x14ac:dyDescent="0.25">
      <c r="A16" s="114">
        <v>10</v>
      </c>
      <c r="B16" s="115" t="s">
        <v>194</v>
      </c>
      <c r="C16" s="116" t="s">
        <v>195</v>
      </c>
      <c r="D16" s="106" t="s">
        <v>178</v>
      </c>
      <c r="E16" s="138" t="s">
        <v>221</v>
      </c>
      <c r="F16" s="138" t="s">
        <v>222</v>
      </c>
      <c r="G16" s="138" t="s">
        <v>180</v>
      </c>
      <c r="H16" s="138" t="s">
        <v>326</v>
      </c>
      <c r="I16" s="138">
        <v>27.85</v>
      </c>
      <c r="J16" s="138"/>
      <c r="K16" s="117" t="s">
        <v>184</v>
      </c>
      <c r="L16" s="107" t="s">
        <v>173</v>
      </c>
      <c r="M16" s="138">
        <v>1</v>
      </c>
      <c r="N16" s="93" t="e">
        <f>'STVS Grundreinigung'!$F$66</f>
        <v>#DIV/0!</v>
      </c>
      <c r="O16" s="108"/>
      <c r="P16" s="109">
        <f>Tabelle132[[#This Row],[Boden-
fläche
(m²)]]*Tabelle132[[#This Row],[Reinigungs-
tage/Jahr]]</f>
        <v>27.85</v>
      </c>
      <c r="Q16" s="109">
        <f>IFERROR(Tabelle132[[#This Row],[Reinigungs-
fläche
(m²/Jahr)]]/Tabelle132[[#This Row],[Richtwert
(m²/h)]],0)</f>
        <v>0</v>
      </c>
      <c r="R16" s="118">
        <f>IFERROR(Tabelle132[[#This Row],[Reinigungs-
zeit
(h/Jahr)]]*Tabelle132[[#This Row],[Stunden-verr.-satz
(€)]],0)</f>
        <v>0</v>
      </c>
    </row>
    <row r="17" spans="1:18" ht="31.5" x14ac:dyDescent="0.25">
      <c r="A17" s="114">
        <v>11</v>
      </c>
      <c r="B17" s="115" t="s">
        <v>194</v>
      </c>
      <c r="C17" s="116" t="s">
        <v>195</v>
      </c>
      <c r="D17" s="106" t="s">
        <v>178</v>
      </c>
      <c r="E17" s="138" t="s">
        <v>223</v>
      </c>
      <c r="F17" s="138" t="s">
        <v>224</v>
      </c>
      <c r="G17" s="138" t="s">
        <v>179</v>
      </c>
      <c r="H17" s="138" t="s">
        <v>326</v>
      </c>
      <c r="I17" s="138">
        <v>21.22</v>
      </c>
      <c r="J17" s="138"/>
      <c r="K17" s="117" t="s">
        <v>184</v>
      </c>
      <c r="L17" s="107" t="s">
        <v>173</v>
      </c>
      <c r="M17" s="138">
        <v>1</v>
      </c>
      <c r="N17" s="93" t="e">
        <f>'STVS Grundreinigung'!$F$66</f>
        <v>#DIV/0!</v>
      </c>
      <c r="O17" s="108"/>
      <c r="P17" s="109">
        <f>Tabelle132[[#This Row],[Boden-
fläche
(m²)]]*Tabelle132[[#This Row],[Reinigungs-
tage/Jahr]]</f>
        <v>21.22</v>
      </c>
      <c r="Q17" s="109">
        <f>IFERROR(Tabelle132[[#This Row],[Reinigungs-
fläche
(m²/Jahr)]]/Tabelle132[[#This Row],[Richtwert
(m²/h)]],0)</f>
        <v>0</v>
      </c>
      <c r="R17" s="118">
        <f>IFERROR(Tabelle132[[#This Row],[Reinigungs-
zeit
(h/Jahr)]]*Tabelle132[[#This Row],[Stunden-verr.-satz
(€)]],0)</f>
        <v>0</v>
      </c>
    </row>
    <row r="18" spans="1:18" ht="31.5" x14ac:dyDescent="0.25">
      <c r="A18" s="114">
        <v>12</v>
      </c>
      <c r="B18" s="115" t="s">
        <v>194</v>
      </c>
      <c r="C18" s="116" t="s">
        <v>195</v>
      </c>
      <c r="D18" s="106" t="s">
        <v>178</v>
      </c>
      <c r="E18" s="138"/>
      <c r="F18" s="138" t="s">
        <v>225</v>
      </c>
      <c r="G18" s="138" t="s">
        <v>181</v>
      </c>
      <c r="H18" s="138" t="s">
        <v>327</v>
      </c>
      <c r="I18" s="138">
        <v>4.57</v>
      </c>
      <c r="J18" s="138"/>
      <c r="K18" s="117" t="s">
        <v>184</v>
      </c>
      <c r="L18" s="107" t="s">
        <v>173</v>
      </c>
      <c r="M18" s="138">
        <v>1</v>
      </c>
      <c r="N18" s="93" t="e">
        <f>'STVS Grundreinigung'!$F$66</f>
        <v>#DIV/0!</v>
      </c>
      <c r="O18" s="108"/>
      <c r="P18" s="109">
        <f>Tabelle132[[#This Row],[Boden-
fläche
(m²)]]*Tabelle132[[#This Row],[Reinigungs-
tage/Jahr]]</f>
        <v>4.57</v>
      </c>
      <c r="Q18" s="109">
        <f>IFERROR(Tabelle132[[#This Row],[Reinigungs-
fläche
(m²/Jahr)]]/Tabelle132[[#This Row],[Richtwert
(m²/h)]],0)</f>
        <v>0</v>
      </c>
      <c r="R18" s="118">
        <f>IFERROR(Tabelle132[[#This Row],[Reinigungs-
zeit
(h/Jahr)]]*Tabelle132[[#This Row],[Stunden-verr.-satz
(€)]],0)</f>
        <v>0</v>
      </c>
    </row>
    <row r="19" spans="1:18" ht="31.5" x14ac:dyDescent="0.25">
      <c r="A19" s="114">
        <v>13</v>
      </c>
      <c r="B19" s="115" t="s">
        <v>194</v>
      </c>
      <c r="C19" s="116" t="s">
        <v>195</v>
      </c>
      <c r="D19" s="106" t="s">
        <v>178</v>
      </c>
      <c r="E19" s="138" t="s">
        <v>226</v>
      </c>
      <c r="F19" s="138" t="s">
        <v>227</v>
      </c>
      <c r="G19" s="138" t="s">
        <v>137</v>
      </c>
      <c r="H19" s="138" t="s">
        <v>328</v>
      </c>
      <c r="I19" s="138">
        <v>8.1300000000000008</v>
      </c>
      <c r="J19" s="138"/>
      <c r="K19" s="117" t="s">
        <v>184</v>
      </c>
      <c r="L19" s="107" t="s">
        <v>173</v>
      </c>
      <c r="M19" s="138">
        <v>1</v>
      </c>
      <c r="N19" s="93" t="e">
        <f>'STVS Grundreinigung'!$F$66</f>
        <v>#DIV/0!</v>
      </c>
      <c r="O19" s="108"/>
      <c r="P19" s="109">
        <f>Tabelle132[[#This Row],[Boden-
fläche
(m²)]]*Tabelle132[[#This Row],[Reinigungs-
tage/Jahr]]</f>
        <v>8.1300000000000008</v>
      </c>
      <c r="Q19" s="109">
        <f>IFERROR(Tabelle132[[#This Row],[Reinigungs-
fläche
(m²/Jahr)]]/Tabelle132[[#This Row],[Richtwert
(m²/h)]],0)</f>
        <v>0</v>
      </c>
      <c r="R19" s="118">
        <f>IFERROR(Tabelle132[[#This Row],[Reinigungs-
zeit
(h/Jahr)]]*Tabelle132[[#This Row],[Stunden-verr.-satz
(€)]],0)</f>
        <v>0</v>
      </c>
    </row>
    <row r="20" spans="1:18" ht="31.5" x14ac:dyDescent="0.25">
      <c r="A20" s="114">
        <v>14</v>
      </c>
      <c r="B20" s="115" t="s">
        <v>194</v>
      </c>
      <c r="C20" s="116" t="s">
        <v>195</v>
      </c>
      <c r="D20" s="106" t="s">
        <v>178</v>
      </c>
      <c r="E20" s="138" t="s">
        <v>228</v>
      </c>
      <c r="F20" s="138" t="s">
        <v>229</v>
      </c>
      <c r="G20" s="138" t="s">
        <v>230</v>
      </c>
      <c r="H20" s="138" t="s">
        <v>328</v>
      </c>
      <c r="I20" s="138">
        <v>14.11</v>
      </c>
      <c r="J20" s="138"/>
      <c r="K20" s="117" t="s">
        <v>184</v>
      </c>
      <c r="L20" s="107" t="s">
        <v>173</v>
      </c>
      <c r="M20" s="138">
        <v>1</v>
      </c>
      <c r="N20" s="93" t="e">
        <f>'STVS Grundreinigung'!$F$66</f>
        <v>#DIV/0!</v>
      </c>
      <c r="O20" s="108"/>
      <c r="P20" s="109">
        <f>Tabelle132[[#This Row],[Boden-
fläche
(m²)]]*Tabelle132[[#This Row],[Reinigungs-
tage/Jahr]]</f>
        <v>14.11</v>
      </c>
      <c r="Q20" s="109">
        <f>IFERROR(Tabelle132[[#This Row],[Reinigungs-
fläche
(m²/Jahr)]]/Tabelle132[[#This Row],[Richtwert
(m²/h)]],0)</f>
        <v>0</v>
      </c>
      <c r="R20" s="118">
        <f>IFERROR(Tabelle132[[#This Row],[Reinigungs-
zeit
(h/Jahr)]]*Tabelle132[[#This Row],[Stunden-verr.-satz
(€)]],0)</f>
        <v>0</v>
      </c>
    </row>
    <row r="21" spans="1:18" ht="31.5" x14ac:dyDescent="0.25">
      <c r="A21" s="114">
        <v>15</v>
      </c>
      <c r="B21" s="115" t="s">
        <v>194</v>
      </c>
      <c r="C21" s="116" t="s">
        <v>195</v>
      </c>
      <c r="D21" s="106" t="s">
        <v>178</v>
      </c>
      <c r="E21" s="138" t="s">
        <v>231</v>
      </c>
      <c r="F21" s="138" t="s">
        <v>232</v>
      </c>
      <c r="G21" s="138" t="s">
        <v>230</v>
      </c>
      <c r="H21" s="138" t="s">
        <v>328</v>
      </c>
      <c r="I21" s="138">
        <v>14.11</v>
      </c>
      <c r="J21" s="138"/>
      <c r="K21" s="117" t="s">
        <v>184</v>
      </c>
      <c r="L21" s="107" t="s">
        <v>173</v>
      </c>
      <c r="M21" s="138">
        <v>1</v>
      </c>
      <c r="N21" s="93" t="e">
        <f>'STVS Grundreinigung'!$F$66</f>
        <v>#DIV/0!</v>
      </c>
      <c r="O21" s="108"/>
      <c r="P21" s="109">
        <f>Tabelle132[[#This Row],[Boden-
fläche
(m²)]]*Tabelle132[[#This Row],[Reinigungs-
tage/Jahr]]</f>
        <v>14.11</v>
      </c>
      <c r="Q21" s="109">
        <f>IFERROR(Tabelle132[[#This Row],[Reinigungs-
fläche
(m²/Jahr)]]/Tabelle132[[#This Row],[Richtwert
(m²/h)]],0)</f>
        <v>0</v>
      </c>
      <c r="R21" s="118">
        <f>IFERROR(Tabelle132[[#This Row],[Reinigungs-
zeit
(h/Jahr)]]*Tabelle132[[#This Row],[Stunden-verr.-satz
(€)]],0)</f>
        <v>0</v>
      </c>
    </row>
    <row r="22" spans="1:18" ht="31.5" x14ac:dyDescent="0.25">
      <c r="A22" s="114">
        <v>16</v>
      </c>
      <c r="B22" s="115" t="s">
        <v>194</v>
      </c>
      <c r="C22" s="116" t="s">
        <v>195</v>
      </c>
      <c r="D22" s="106" t="s">
        <v>178</v>
      </c>
      <c r="E22" s="138" t="s">
        <v>233</v>
      </c>
      <c r="F22" s="138" t="s">
        <v>234</v>
      </c>
      <c r="G22" s="138" t="s">
        <v>230</v>
      </c>
      <c r="H22" s="138" t="s">
        <v>328</v>
      </c>
      <c r="I22" s="138">
        <v>14.44</v>
      </c>
      <c r="J22" s="138"/>
      <c r="K22" s="117" t="s">
        <v>184</v>
      </c>
      <c r="L22" s="107" t="s">
        <v>173</v>
      </c>
      <c r="M22" s="138">
        <v>1</v>
      </c>
      <c r="N22" s="93" t="e">
        <f>'STVS Grundreinigung'!$F$66</f>
        <v>#DIV/0!</v>
      </c>
      <c r="O22" s="108"/>
      <c r="P22" s="109">
        <f>Tabelle132[[#This Row],[Boden-
fläche
(m²)]]*Tabelle132[[#This Row],[Reinigungs-
tage/Jahr]]</f>
        <v>14.44</v>
      </c>
      <c r="Q22" s="109">
        <f>IFERROR(Tabelle132[[#This Row],[Reinigungs-
fläche
(m²/Jahr)]]/Tabelle132[[#This Row],[Richtwert
(m²/h)]],0)</f>
        <v>0</v>
      </c>
      <c r="R22" s="118">
        <f>IFERROR(Tabelle132[[#This Row],[Reinigungs-
zeit
(h/Jahr)]]*Tabelle132[[#This Row],[Stunden-verr.-satz
(€)]],0)</f>
        <v>0</v>
      </c>
    </row>
    <row r="23" spans="1:18" ht="31.5" x14ac:dyDescent="0.25">
      <c r="A23" s="114">
        <v>17</v>
      </c>
      <c r="B23" s="115" t="s">
        <v>194</v>
      </c>
      <c r="C23" s="116" t="s">
        <v>195</v>
      </c>
      <c r="D23" s="106" t="s">
        <v>178</v>
      </c>
      <c r="E23" s="138" t="s">
        <v>235</v>
      </c>
      <c r="F23" s="138" t="s">
        <v>236</v>
      </c>
      <c r="G23" s="138" t="s">
        <v>237</v>
      </c>
      <c r="H23" s="138" t="s">
        <v>328</v>
      </c>
      <c r="I23" s="138">
        <v>7.88</v>
      </c>
      <c r="J23" s="138"/>
      <c r="K23" s="117" t="s">
        <v>184</v>
      </c>
      <c r="L23" s="107" t="s">
        <v>173</v>
      </c>
      <c r="M23" s="138">
        <v>1</v>
      </c>
      <c r="N23" s="93" t="e">
        <f>'STVS Grundreinigung'!$F$66</f>
        <v>#DIV/0!</v>
      </c>
      <c r="O23" s="108"/>
      <c r="P23" s="109">
        <f>Tabelle132[[#This Row],[Boden-
fläche
(m²)]]*Tabelle132[[#This Row],[Reinigungs-
tage/Jahr]]</f>
        <v>7.88</v>
      </c>
      <c r="Q23" s="109">
        <f>IFERROR(Tabelle132[[#This Row],[Reinigungs-
fläche
(m²/Jahr)]]/Tabelle132[[#This Row],[Richtwert
(m²/h)]],0)</f>
        <v>0</v>
      </c>
      <c r="R23" s="118">
        <f>IFERROR(Tabelle132[[#This Row],[Reinigungs-
zeit
(h/Jahr)]]*Tabelle132[[#This Row],[Stunden-verr.-satz
(€)]],0)</f>
        <v>0</v>
      </c>
    </row>
    <row r="24" spans="1:18" ht="31.5" x14ac:dyDescent="0.25">
      <c r="A24" s="114">
        <v>18</v>
      </c>
      <c r="B24" s="115" t="s">
        <v>194</v>
      </c>
      <c r="C24" s="116" t="s">
        <v>195</v>
      </c>
      <c r="D24" s="106" t="s">
        <v>178</v>
      </c>
      <c r="E24" s="138" t="s">
        <v>238</v>
      </c>
      <c r="F24" s="138" t="s">
        <v>239</v>
      </c>
      <c r="G24" s="138" t="s">
        <v>240</v>
      </c>
      <c r="H24" s="138" t="s">
        <v>328</v>
      </c>
      <c r="I24" s="138">
        <v>16.13</v>
      </c>
      <c r="J24" s="138"/>
      <c r="K24" s="117" t="s">
        <v>184</v>
      </c>
      <c r="L24" s="107" t="s">
        <v>173</v>
      </c>
      <c r="M24" s="138">
        <v>1</v>
      </c>
      <c r="N24" s="93" t="e">
        <f>'STVS Grundreinigung'!$F$66</f>
        <v>#DIV/0!</v>
      </c>
      <c r="O24" s="108"/>
      <c r="P24" s="109">
        <f>Tabelle132[[#This Row],[Boden-
fläche
(m²)]]*Tabelle132[[#This Row],[Reinigungs-
tage/Jahr]]</f>
        <v>16.13</v>
      </c>
      <c r="Q24" s="109">
        <f>IFERROR(Tabelle132[[#This Row],[Reinigungs-
fläche
(m²/Jahr)]]/Tabelle132[[#This Row],[Richtwert
(m²/h)]],0)</f>
        <v>0</v>
      </c>
      <c r="R24" s="118">
        <f>IFERROR(Tabelle132[[#This Row],[Reinigungs-
zeit
(h/Jahr)]]*Tabelle132[[#This Row],[Stunden-verr.-satz
(€)]],0)</f>
        <v>0</v>
      </c>
    </row>
    <row r="25" spans="1:18" ht="31.5" x14ac:dyDescent="0.25">
      <c r="A25" s="114">
        <v>19</v>
      </c>
      <c r="B25" s="115" t="s">
        <v>194</v>
      </c>
      <c r="C25" s="116" t="s">
        <v>195</v>
      </c>
      <c r="D25" s="106" t="s">
        <v>178</v>
      </c>
      <c r="E25" s="138" t="s">
        <v>241</v>
      </c>
      <c r="F25" s="138" t="s">
        <v>242</v>
      </c>
      <c r="G25" s="138" t="s">
        <v>243</v>
      </c>
      <c r="H25" s="138" t="s">
        <v>328</v>
      </c>
      <c r="I25" s="138">
        <v>9.5399999999999991</v>
      </c>
      <c r="J25" s="138"/>
      <c r="K25" s="117" t="s">
        <v>184</v>
      </c>
      <c r="L25" s="107" t="s">
        <v>173</v>
      </c>
      <c r="M25" s="138">
        <v>1</v>
      </c>
      <c r="N25" s="93" t="e">
        <f>'STVS Grundreinigung'!$F$66</f>
        <v>#DIV/0!</v>
      </c>
      <c r="O25" s="108"/>
      <c r="P25" s="109">
        <f>Tabelle132[[#This Row],[Boden-
fläche
(m²)]]*Tabelle132[[#This Row],[Reinigungs-
tage/Jahr]]</f>
        <v>9.5399999999999991</v>
      </c>
      <c r="Q25" s="109">
        <f>IFERROR(Tabelle132[[#This Row],[Reinigungs-
fläche
(m²/Jahr)]]/Tabelle132[[#This Row],[Richtwert
(m²/h)]],0)</f>
        <v>0</v>
      </c>
      <c r="R25" s="118">
        <f>IFERROR(Tabelle132[[#This Row],[Reinigungs-
zeit
(h/Jahr)]]*Tabelle132[[#This Row],[Stunden-verr.-satz
(€)]],0)</f>
        <v>0</v>
      </c>
    </row>
    <row r="26" spans="1:18" ht="31.5" x14ac:dyDescent="0.25">
      <c r="A26" s="114">
        <v>20</v>
      </c>
      <c r="B26" s="115" t="s">
        <v>194</v>
      </c>
      <c r="C26" s="116" t="s">
        <v>195</v>
      </c>
      <c r="D26" s="106" t="s">
        <v>178</v>
      </c>
      <c r="E26" s="138" t="s">
        <v>244</v>
      </c>
      <c r="F26" s="138" t="s">
        <v>245</v>
      </c>
      <c r="G26" s="138" t="s">
        <v>240</v>
      </c>
      <c r="H26" s="138" t="s">
        <v>328</v>
      </c>
      <c r="I26" s="138">
        <v>12.8</v>
      </c>
      <c r="J26" s="138"/>
      <c r="K26" s="117" t="s">
        <v>184</v>
      </c>
      <c r="L26" s="107" t="s">
        <v>173</v>
      </c>
      <c r="M26" s="138">
        <v>1</v>
      </c>
      <c r="N26" s="93" t="e">
        <f>'STVS Grundreinigung'!$F$66</f>
        <v>#DIV/0!</v>
      </c>
      <c r="O26" s="108"/>
      <c r="P26" s="109">
        <f>Tabelle132[[#This Row],[Boden-
fläche
(m²)]]*Tabelle132[[#This Row],[Reinigungs-
tage/Jahr]]</f>
        <v>12.8</v>
      </c>
      <c r="Q26" s="109">
        <f>IFERROR(Tabelle132[[#This Row],[Reinigungs-
fläche
(m²/Jahr)]]/Tabelle132[[#This Row],[Richtwert
(m²/h)]],0)</f>
        <v>0</v>
      </c>
      <c r="R26" s="118">
        <f>IFERROR(Tabelle132[[#This Row],[Reinigungs-
zeit
(h/Jahr)]]*Tabelle132[[#This Row],[Stunden-verr.-satz
(€)]],0)</f>
        <v>0</v>
      </c>
    </row>
    <row r="27" spans="1:18" ht="31.5" x14ac:dyDescent="0.25">
      <c r="A27" s="114">
        <v>21</v>
      </c>
      <c r="B27" s="115" t="s">
        <v>194</v>
      </c>
      <c r="C27" s="116" t="s">
        <v>195</v>
      </c>
      <c r="D27" s="106" t="s">
        <v>178</v>
      </c>
      <c r="E27" s="138"/>
      <c r="F27" s="138" t="s">
        <v>246</v>
      </c>
      <c r="G27" s="138" t="s">
        <v>247</v>
      </c>
      <c r="H27" s="138" t="s">
        <v>329</v>
      </c>
      <c r="I27" s="138">
        <v>9.73</v>
      </c>
      <c r="J27" s="138"/>
      <c r="K27" s="117" t="s">
        <v>184</v>
      </c>
      <c r="L27" s="107" t="s">
        <v>173</v>
      </c>
      <c r="M27" s="138">
        <v>1</v>
      </c>
      <c r="N27" s="93" t="e">
        <f>'STVS Grundreinigung'!$F$66</f>
        <v>#DIV/0!</v>
      </c>
      <c r="O27" s="108"/>
      <c r="P27" s="109">
        <f>Tabelle132[[#This Row],[Boden-
fläche
(m²)]]*Tabelle132[[#This Row],[Reinigungs-
tage/Jahr]]</f>
        <v>9.73</v>
      </c>
      <c r="Q27" s="109">
        <f>IFERROR(Tabelle132[[#This Row],[Reinigungs-
fläche
(m²/Jahr)]]/Tabelle132[[#This Row],[Richtwert
(m²/h)]],0)</f>
        <v>0</v>
      </c>
      <c r="R27" s="118">
        <f>IFERROR(Tabelle132[[#This Row],[Reinigungs-
zeit
(h/Jahr)]]*Tabelle132[[#This Row],[Stunden-verr.-satz
(€)]],0)</f>
        <v>0</v>
      </c>
    </row>
    <row r="28" spans="1:18" ht="31.5" x14ac:dyDescent="0.25">
      <c r="A28" s="114">
        <v>22</v>
      </c>
      <c r="B28" s="115" t="s">
        <v>194</v>
      </c>
      <c r="C28" s="116" t="s">
        <v>195</v>
      </c>
      <c r="D28" s="106" t="s">
        <v>178</v>
      </c>
      <c r="E28" s="138" t="s">
        <v>248</v>
      </c>
      <c r="F28" s="138" t="s">
        <v>249</v>
      </c>
      <c r="G28" s="138" t="s">
        <v>182</v>
      </c>
      <c r="H28" s="138" t="s">
        <v>329</v>
      </c>
      <c r="I28" s="138">
        <v>232.9</v>
      </c>
      <c r="J28" s="138"/>
      <c r="K28" s="117" t="s">
        <v>184</v>
      </c>
      <c r="L28" s="107" t="s">
        <v>173</v>
      </c>
      <c r="M28" s="138">
        <v>1</v>
      </c>
      <c r="N28" s="93" t="e">
        <f>'STVS Grundreinigung'!$F$66</f>
        <v>#DIV/0!</v>
      </c>
      <c r="O28" s="108"/>
      <c r="P28" s="109">
        <f>Tabelle132[[#This Row],[Boden-
fläche
(m²)]]*Tabelle132[[#This Row],[Reinigungs-
tage/Jahr]]</f>
        <v>232.9</v>
      </c>
      <c r="Q28" s="109">
        <f>IFERROR(Tabelle132[[#This Row],[Reinigungs-
fläche
(m²/Jahr)]]/Tabelle132[[#This Row],[Richtwert
(m²/h)]],0)</f>
        <v>0</v>
      </c>
      <c r="R28" s="118">
        <f>IFERROR(Tabelle132[[#This Row],[Reinigungs-
zeit
(h/Jahr)]]*Tabelle132[[#This Row],[Stunden-verr.-satz
(€)]],0)</f>
        <v>0</v>
      </c>
    </row>
    <row r="29" spans="1:18" ht="60" x14ac:dyDescent="0.25">
      <c r="A29" s="114">
        <v>23</v>
      </c>
      <c r="B29" s="115" t="s">
        <v>194</v>
      </c>
      <c r="C29" s="116" t="s">
        <v>195</v>
      </c>
      <c r="D29" s="106" t="s">
        <v>178</v>
      </c>
      <c r="E29" s="138" t="s">
        <v>250</v>
      </c>
      <c r="F29" s="138" t="s">
        <v>251</v>
      </c>
      <c r="G29" s="138" t="s">
        <v>252</v>
      </c>
      <c r="H29" s="138" t="s">
        <v>330</v>
      </c>
      <c r="I29" s="138">
        <v>202.37</v>
      </c>
      <c r="J29" s="138"/>
      <c r="K29" s="117" t="s">
        <v>184</v>
      </c>
      <c r="L29" s="107" t="s">
        <v>173</v>
      </c>
      <c r="M29" s="138">
        <v>1</v>
      </c>
      <c r="N29" s="93" t="e">
        <f>'STVS Grundreinigung'!$F$66</f>
        <v>#DIV/0!</v>
      </c>
      <c r="O29" s="108"/>
      <c r="P29" s="109">
        <f>Tabelle132[[#This Row],[Boden-
fläche
(m²)]]*Tabelle132[[#This Row],[Reinigungs-
tage/Jahr]]</f>
        <v>202.37</v>
      </c>
      <c r="Q29" s="109">
        <f>IFERROR(Tabelle132[[#This Row],[Reinigungs-
fläche
(m²/Jahr)]]/Tabelle132[[#This Row],[Richtwert
(m²/h)]],0)</f>
        <v>0</v>
      </c>
      <c r="R29" s="118">
        <f>IFERROR(Tabelle132[[#This Row],[Reinigungs-
zeit
(h/Jahr)]]*Tabelle132[[#This Row],[Stunden-verr.-satz
(€)]],0)</f>
        <v>0</v>
      </c>
    </row>
    <row r="30" spans="1:18" ht="31.5" x14ac:dyDescent="0.25">
      <c r="A30" s="114">
        <v>24</v>
      </c>
      <c r="B30" s="115" t="s">
        <v>194</v>
      </c>
      <c r="C30" s="116" t="s">
        <v>195</v>
      </c>
      <c r="D30" s="106" t="s">
        <v>178</v>
      </c>
      <c r="E30" s="138" t="s">
        <v>253</v>
      </c>
      <c r="F30" s="138" t="s">
        <v>254</v>
      </c>
      <c r="G30" s="138" t="s">
        <v>255</v>
      </c>
      <c r="H30" s="138" t="s">
        <v>330</v>
      </c>
      <c r="I30" s="138">
        <v>59.34</v>
      </c>
      <c r="J30" s="138"/>
      <c r="K30" s="117" t="s">
        <v>184</v>
      </c>
      <c r="L30" s="107" t="s">
        <v>173</v>
      </c>
      <c r="M30" s="138">
        <v>1</v>
      </c>
      <c r="N30" s="93" t="e">
        <f>'STVS Grundreinigung'!$F$66</f>
        <v>#DIV/0!</v>
      </c>
      <c r="O30" s="108"/>
      <c r="P30" s="109">
        <f>Tabelle132[[#This Row],[Boden-
fläche
(m²)]]*Tabelle132[[#This Row],[Reinigungs-
tage/Jahr]]</f>
        <v>59.34</v>
      </c>
      <c r="Q30" s="109">
        <f>IFERROR(Tabelle132[[#This Row],[Reinigungs-
fläche
(m²/Jahr)]]/Tabelle132[[#This Row],[Richtwert
(m²/h)]],0)</f>
        <v>0</v>
      </c>
      <c r="R30" s="118">
        <f>IFERROR(Tabelle132[[#This Row],[Reinigungs-
zeit
(h/Jahr)]]*Tabelle132[[#This Row],[Stunden-verr.-satz
(€)]],0)</f>
        <v>0</v>
      </c>
    </row>
    <row r="31" spans="1:18" ht="31.5" x14ac:dyDescent="0.25">
      <c r="A31" s="114">
        <v>25</v>
      </c>
      <c r="B31" s="115" t="s">
        <v>194</v>
      </c>
      <c r="C31" s="116" t="s">
        <v>195</v>
      </c>
      <c r="D31" s="106" t="s">
        <v>178</v>
      </c>
      <c r="E31" s="138"/>
      <c r="F31" s="138" t="s">
        <v>256</v>
      </c>
      <c r="G31" s="138" t="s">
        <v>171</v>
      </c>
      <c r="H31" s="138" t="s">
        <v>331</v>
      </c>
      <c r="I31" s="138">
        <v>98.46</v>
      </c>
      <c r="J31" s="138"/>
      <c r="K31" s="117" t="s">
        <v>184</v>
      </c>
      <c r="L31" s="107" t="s">
        <v>173</v>
      </c>
      <c r="M31" s="138">
        <v>1</v>
      </c>
      <c r="N31" s="93" t="e">
        <f>'STVS Grundreinigung'!$F$66</f>
        <v>#DIV/0!</v>
      </c>
      <c r="O31" s="108"/>
      <c r="P31" s="109">
        <f>Tabelle132[[#This Row],[Boden-
fläche
(m²)]]*Tabelle132[[#This Row],[Reinigungs-
tage/Jahr]]</f>
        <v>98.46</v>
      </c>
      <c r="Q31" s="109">
        <f>IFERROR(Tabelle132[[#This Row],[Reinigungs-
fläche
(m²/Jahr)]]/Tabelle132[[#This Row],[Richtwert
(m²/h)]],0)</f>
        <v>0</v>
      </c>
      <c r="R31" s="118">
        <f>IFERROR(Tabelle132[[#This Row],[Reinigungs-
zeit
(h/Jahr)]]*Tabelle132[[#This Row],[Stunden-verr.-satz
(€)]],0)</f>
        <v>0</v>
      </c>
    </row>
    <row r="32" spans="1:18" ht="31.5" x14ac:dyDescent="0.25">
      <c r="A32" s="114">
        <v>26</v>
      </c>
      <c r="B32" s="115" t="s">
        <v>194</v>
      </c>
      <c r="C32" s="116" t="s">
        <v>195</v>
      </c>
      <c r="D32" s="106" t="s">
        <v>178</v>
      </c>
      <c r="E32" s="138"/>
      <c r="F32" s="138" t="s">
        <v>257</v>
      </c>
      <c r="G32" s="138" t="s">
        <v>171</v>
      </c>
      <c r="H32" s="138" t="s">
        <v>331</v>
      </c>
      <c r="I32" s="138">
        <v>72.89</v>
      </c>
      <c r="J32" s="138"/>
      <c r="K32" s="117" t="s">
        <v>184</v>
      </c>
      <c r="L32" s="107" t="s">
        <v>173</v>
      </c>
      <c r="M32" s="138">
        <v>1</v>
      </c>
      <c r="N32" s="93" t="e">
        <f>'STVS Grundreinigung'!$F$66</f>
        <v>#DIV/0!</v>
      </c>
      <c r="O32" s="108"/>
      <c r="P32" s="109">
        <f>Tabelle132[[#This Row],[Boden-
fläche
(m²)]]*Tabelle132[[#This Row],[Reinigungs-
tage/Jahr]]</f>
        <v>72.89</v>
      </c>
      <c r="Q32" s="109">
        <f>IFERROR(Tabelle132[[#This Row],[Reinigungs-
fläche
(m²/Jahr)]]/Tabelle132[[#This Row],[Richtwert
(m²/h)]],0)</f>
        <v>0</v>
      </c>
      <c r="R32" s="118">
        <f>IFERROR(Tabelle132[[#This Row],[Reinigungs-
zeit
(h/Jahr)]]*Tabelle132[[#This Row],[Stunden-verr.-satz
(€)]],0)</f>
        <v>0</v>
      </c>
    </row>
    <row r="33" spans="1:18" ht="31.5" x14ac:dyDescent="0.25">
      <c r="A33" s="114">
        <v>27</v>
      </c>
      <c r="B33" s="115" t="s">
        <v>194</v>
      </c>
      <c r="C33" s="116" t="s">
        <v>195</v>
      </c>
      <c r="D33" s="106" t="s">
        <v>178</v>
      </c>
      <c r="E33" s="138"/>
      <c r="F33" s="138" t="s">
        <v>258</v>
      </c>
      <c r="G33" s="138" t="s">
        <v>171</v>
      </c>
      <c r="H33" s="138" t="s">
        <v>331</v>
      </c>
      <c r="I33" s="138">
        <v>47.94</v>
      </c>
      <c r="J33" s="138"/>
      <c r="K33" s="117" t="s">
        <v>184</v>
      </c>
      <c r="L33" s="107" t="s">
        <v>173</v>
      </c>
      <c r="M33" s="138">
        <v>1</v>
      </c>
      <c r="N33" s="93" t="e">
        <f>'STVS Grundreinigung'!$F$66</f>
        <v>#DIV/0!</v>
      </c>
      <c r="O33" s="108"/>
      <c r="P33" s="109">
        <f>Tabelle132[[#This Row],[Boden-
fläche
(m²)]]*Tabelle132[[#This Row],[Reinigungs-
tage/Jahr]]</f>
        <v>47.94</v>
      </c>
      <c r="Q33" s="109">
        <f>IFERROR(Tabelle132[[#This Row],[Reinigungs-
fläche
(m²/Jahr)]]/Tabelle132[[#This Row],[Richtwert
(m²/h)]],0)</f>
        <v>0</v>
      </c>
      <c r="R33" s="118">
        <f>IFERROR(Tabelle132[[#This Row],[Reinigungs-
zeit
(h/Jahr)]]*Tabelle132[[#This Row],[Stunden-verr.-satz
(€)]],0)</f>
        <v>0</v>
      </c>
    </row>
    <row r="34" spans="1:18" ht="31.5" x14ac:dyDescent="0.25">
      <c r="A34" s="114">
        <v>28</v>
      </c>
      <c r="B34" s="115" t="s">
        <v>194</v>
      </c>
      <c r="C34" s="116" t="s">
        <v>195</v>
      </c>
      <c r="D34" s="106" t="s">
        <v>178</v>
      </c>
      <c r="E34" s="138"/>
      <c r="F34" s="138" t="s">
        <v>259</v>
      </c>
      <c r="G34" s="138" t="s">
        <v>171</v>
      </c>
      <c r="H34" s="138" t="s">
        <v>331</v>
      </c>
      <c r="I34" s="138">
        <v>22.38</v>
      </c>
      <c r="J34" s="138"/>
      <c r="K34" s="117" t="s">
        <v>184</v>
      </c>
      <c r="L34" s="107" t="s">
        <v>173</v>
      </c>
      <c r="M34" s="138">
        <v>1</v>
      </c>
      <c r="N34" s="93" t="e">
        <f>'STVS Grundreinigung'!$F$66</f>
        <v>#DIV/0!</v>
      </c>
      <c r="O34" s="108"/>
      <c r="P34" s="109">
        <f>Tabelle132[[#This Row],[Boden-
fläche
(m²)]]*Tabelle132[[#This Row],[Reinigungs-
tage/Jahr]]</f>
        <v>22.38</v>
      </c>
      <c r="Q34" s="109">
        <f>IFERROR(Tabelle132[[#This Row],[Reinigungs-
fläche
(m²/Jahr)]]/Tabelle132[[#This Row],[Richtwert
(m²/h)]],0)</f>
        <v>0</v>
      </c>
      <c r="R34" s="118">
        <f>IFERROR(Tabelle132[[#This Row],[Reinigungs-
zeit
(h/Jahr)]]*Tabelle132[[#This Row],[Stunden-verr.-satz
(€)]],0)</f>
        <v>0</v>
      </c>
    </row>
    <row r="35" spans="1:18" ht="31.5" x14ac:dyDescent="0.25">
      <c r="A35" s="114">
        <v>29</v>
      </c>
      <c r="B35" s="115" t="s">
        <v>194</v>
      </c>
      <c r="C35" s="116" t="s">
        <v>195</v>
      </c>
      <c r="D35" s="106" t="s">
        <v>178</v>
      </c>
      <c r="E35" s="138"/>
      <c r="F35" s="138" t="s">
        <v>260</v>
      </c>
      <c r="G35" s="138" t="s">
        <v>171</v>
      </c>
      <c r="H35" s="138" t="s">
        <v>331</v>
      </c>
      <c r="I35" s="138">
        <v>54.05</v>
      </c>
      <c r="J35" s="138"/>
      <c r="K35" s="117" t="s">
        <v>184</v>
      </c>
      <c r="L35" s="107" t="s">
        <v>173</v>
      </c>
      <c r="M35" s="138">
        <v>1</v>
      </c>
      <c r="N35" s="93" t="e">
        <f>'STVS Grundreinigung'!$F$66</f>
        <v>#DIV/0!</v>
      </c>
      <c r="O35" s="108"/>
      <c r="P35" s="109">
        <f>Tabelle132[[#This Row],[Boden-
fläche
(m²)]]*Tabelle132[[#This Row],[Reinigungs-
tage/Jahr]]</f>
        <v>54.05</v>
      </c>
      <c r="Q35" s="109">
        <f>IFERROR(Tabelle132[[#This Row],[Reinigungs-
fläche
(m²/Jahr)]]/Tabelle132[[#This Row],[Richtwert
(m²/h)]],0)</f>
        <v>0</v>
      </c>
      <c r="R35" s="118">
        <f>IFERROR(Tabelle132[[#This Row],[Reinigungs-
zeit
(h/Jahr)]]*Tabelle132[[#This Row],[Stunden-verr.-satz
(€)]],0)</f>
        <v>0</v>
      </c>
    </row>
    <row r="36" spans="1:18" ht="31.5" x14ac:dyDescent="0.25">
      <c r="A36" s="114">
        <v>30</v>
      </c>
      <c r="B36" s="115" t="s">
        <v>194</v>
      </c>
      <c r="C36" s="116" t="s">
        <v>195</v>
      </c>
      <c r="D36" s="106" t="s">
        <v>178</v>
      </c>
      <c r="E36" s="138"/>
      <c r="F36" s="138" t="s">
        <v>261</v>
      </c>
      <c r="G36" s="138" t="s">
        <v>171</v>
      </c>
      <c r="H36" s="138" t="s">
        <v>331</v>
      </c>
      <c r="I36" s="138">
        <v>48.2</v>
      </c>
      <c r="J36" s="138"/>
      <c r="K36" s="117" t="s">
        <v>184</v>
      </c>
      <c r="L36" s="107" t="s">
        <v>173</v>
      </c>
      <c r="M36" s="138">
        <v>1</v>
      </c>
      <c r="N36" s="93" t="e">
        <f>'STVS Grundreinigung'!$F$66</f>
        <v>#DIV/0!</v>
      </c>
      <c r="O36" s="108"/>
      <c r="P36" s="109">
        <f>Tabelle132[[#This Row],[Boden-
fläche
(m²)]]*Tabelle132[[#This Row],[Reinigungs-
tage/Jahr]]</f>
        <v>48.2</v>
      </c>
      <c r="Q36" s="109">
        <f>IFERROR(Tabelle132[[#This Row],[Reinigungs-
fläche
(m²/Jahr)]]/Tabelle132[[#This Row],[Richtwert
(m²/h)]],0)</f>
        <v>0</v>
      </c>
      <c r="R36" s="118">
        <f>IFERROR(Tabelle132[[#This Row],[Reinigungs-
zeit
(h/Jahr)]]*Tabelle132[[#This Row],[Stunden-verr.-satz
(€)]],0)</f>
        <v>0</v>
      </c>
    </row>
    <row r="37" spans="1:18" ht="31.5" x14ac:dyDescent="0.25">
      <c r="A37" s="114">
        <v>31</v>
      </c>
      <c r="B37" s="115" t="s">
        <v>194</v>
      </c>
      <c r="C37" s="116" t="s">
        <v>195</v>
      </c>
      <c r="D37" s="106" t="s">
        <v>178</v>
      </c>
      <c r="E37" s="138" t="s">
        <v>262</v>
      </c>
      <c r="F37" s="138" t="s">
        <v>263</v>
      </c>
      <c r="G37" s="138" t="s">
        <v>264</v>
      </c>
      <c r="H37" s="138" t="s">
        <v>331</v>
      </c>
      <c r="I37" s="138">
        <v>58.34</v>
      </c>
      <c r="J37" s="138"/>
      <c r="K37" s="117" t="s">
        <v>184</v>
      </c>
      <c r="L37" s="107" t="s">
        <v>173</v>
      </c>
      <c r="M37" s="138">
        <v>1</v>
      </c>
      <c r="N37" s="93" t="e">
        <f>'STVS Grundreinigung'!$F$66</f>
        <v>#DIV/0!</v>
      </c>
      <c r="O37" s="108"/>
      <c r="P37" s="109">
        <f>Tabelle132[[#This Row],[Boden-
fläche
(m²)]]*Tabelle132[[#This Row],[Reinigungs-
tage/Jahr]]</f>
        <v>58.34</v>
      </c>
      <c r="Q37" s="109">
        <f>IFERROR(Tabelle132[[#This Row],[Reinigungs-
fläche
(m²/Jahr)]]/Tabelle132[[#This Row],[Richtwert
(m²/h)]],0)</f>
        <v>0</v>
      </c>
      <c r="R37" s="118">
        <f>IFERROR(Tabelle132[[#This Row],[Reinigungs-
zeit
(h/Jahr)]]*Tabelle132[[#This Row],[Stunden-verr.-satz
(€)]],0)</f>
        <v>0</v>
      </c>
    </row>
    <row r="38" spans="1:18" ht="31.5" x14ac:dyDescent="0.25">
      <c r="A38" s="114">
        <v>32</v>
      </c>
      <c r="B38" s="115" t="s">
        <v>194</v>
      </c>
      <c r="C38" s="116" t="s">
        <v>195</v>
      </c>
      <c r="D38" s="106" t="s">
        <v>178</v>
      </c>
      <c r="E38" s="138" t="s">
        <v>265</v>
      </c>
      <c r="F38" s="138" t="s">
        <v>266</v>
      </c>
      <c r="G38" s="138" t="s">
        <v>267</v>
      </c>
      <c r="H38" s="138" t="s">
        <v>331</v>
      </c>
      <c r="I38" s="138">
        <v>57.69</v>
      </c>
      <c r="J38" s="138"/>
      <c r="K38" s="117" t="s">
        <v>184</v>
      </c>
      <c r="L38" s="107" t="s">
        <v>173</v>
      </c>
      <c r="M38" s="138">
        <v>1</v>
      </c>
      <c r="N38" s="93" t="e">
        <f>'STVS Grundreinigung'!$F$66</f>
        <v>#DIV/0!</v>
      </c>
      <c r="O38" s="108"/>
      <c r="P38" s="109">
        <f>Tabelle132[[#This Row],[Boden-
fläche
(m²)]]*Tabelle132[[#This Row],[Reinigungs-
tage/Jahr]]</f>
        <v>57.69</v>
      </c>
      <c r="Q38" s="109">
        <f>IFERROR(Tabelle132[[#This Row],[Reinigungs-
fläche
(m²/Jahr)]]/Tabelle132[[#This Row],[Richtwert
(m²/h)]],0)</f>
        <v>0</v>
      </c>
      <c r="R38" s="118">
        <f>IFERROR(Tabelle132[[#This Row],[Reinigungs-
zeit
(h/Jahr)]]*Tabelle132[[#This Row],[Stunden-verr.-satz
(€)]],0)</f>
        <v>0</v>
      </c>
    </row>
    <row r="39" spans="1:18" ht="31.5" x14ac:dyDescent="0.25">
      <c r="A39" s="114">
        <v>33</v>
      </c>
      <c r="B39" s="115" t="s">
        <v>194</v>
      </c>
      <c r="C39" s="116" t="s">
        <v>195</v>
      </c>
      <c r="D39" s="106" t="s">
        <v>178</v>
      </c>
      <c r="E39" s="138" t="s">
        <v>268</v>
      </c>
      <c r="F39" s="138" t="s">
        <v>269</v>
      </c>
      <c r="G39" s="138" t="s">
        <v>270</v>
      </c>
      <c r="H39" s="138" t="s">
        <v>331</v>
      </c>
      <c r="I39" s="138">
        <v>62.32</v>
      </c>
      <c r="J39" s="138"/>
      <c r="K39" s="117" t="s">
        <v>184</v>
      </c>
      <c r="L39" s="107" t="s">
        <v>173</v>
      </c>
      <c r="M39" s="138">
        <v>1</v>
      </c>
      <c r="N39" s="93" t="e">
        <f>'STVS Grundreinigung'!$F$66</f>
        <v>#DIV/0!</v>
      </c>
      <c r="O39" s="108"/>
      <c r="P39" s="109">
        <f>Tabelle132[[#This Row],[Boden-
fläche
(m²)]]*Tabelle132[[#This Row],[Reinigungs-
tage/Jahr]]</f>
        <v>62.32</v>
      </c>
      <c r="Q39" s="109">
        <f>IFERROR(Tabelle132[[#This Row],[Reinigungs-
fläche
(m²/Jahr)]]/Tabelle132[[#This Row],[Richtwert
(m²/h)]],0)</f>
        <v>0</v>
      </c>
      <c r="R39" s="118">
        <f>IFERROR(Tabelle132[[#This Row],[Reinigungs-
zeit
(h/Jahr)]]*Tabelle132[[#This Row],[Stunden-verr.-satz
(€)]],0)</f>
        <v>0</v>
      </c>
    </row>
    <row r="40" spans="1:18" ht="31.5" x14ac:dyDescent="0.25">
      <c r="A40" s="114">
        <v>34</v>
      </c>
      <c r="B40" s="115" t="s">
        <v>194</v>
      </c>
      <c r="C40" s="116" t="s">
        <v>195</v>
      </c>
      <c r="D40" s="106" t="s">
        <v>178</v>
      </c>
      <c r="E40" s="138" t="s">
        <v>271</v>
      </c>
      <c r="F40" s="138" t="s">
        <v>272</v>
      </c>
      <c r="G40" s="138" t="s">
        <v>273</v>
      </c>
      <c r="H40" s="138" t="s">
        <v>331</v>
      </c>
      <c r="I40" s="138">
        <v>62.98</v>
      </c>
      <c r="J40" s="138"/>
      <c r="K40" s="117" t="s">
        <v>184</v>
      </c>
      <c r="L40" s="107" t="s">
        <v>173</v>
      </c>
      <c r="M40" s="138">
        <v>1</v>
      </c>
      <c r="N40" s="93" t="e">
        <f>'STVS Grundreinigung'!$F$66</f>
        <v>#DIV/0!</v>
      </c>
      <c r="O40" s="108"/>
      <c r="P40" s="109">
        <f>Tabelle132[[#This Row],[Boden-
fläche
(m²)]]*Tabelle132[[#This Row],[Reinigungs-
tage/Jahr]]</f>
        <v>62.98</v>
      </c>
      <c r="Q40" s="109">
        <f>IFERROR(Tabelle132[[#This Row],[Reinigungs-
fläche
(m²/Jahr)]]/Tabelle132[[#This Row],[Richtwert
(m²/h)]],0)</f>
        <v>0</v>
      </c>
      <c r="R40" s="118">
        <f>IFERROR(Tabelle132[[#This Row],[Reinigungs-
zeit
(h/Jahr)]]*Tabelle132[[#This Row],[Stunden-verr.-satz
(€)]],0)</f>
        <v>0</v>
      </c>
    </row>
    <row r="41" spans="1:18" ht="31.5" x14ac:dyDescent="0.25">
      <c r="A41" s="114">
        <v>35</v>
      </c>
      <c r="B41" s="115" t="s">
        <v>194</v>
      </c>
      <c r="C41" s="116" t="s">
        <v>195</v>
      </c>
      <c r="D41" s="106" t="s">
        <v>178</v>
      </c>
      <c r="E41" s="138" t="s">
        <v>274</v>
      </c>
      <c r="F41" s="138" t="s">
        <v>275</v>
      </c>
      <c r="G41" s="138" t="s">
        <v>276</v>
      </c>
      <c r="H41" s="138" t="s">
        <v>331</v>
      </c>
      <c r="I41" s="138">
        <v>62.98</v>
      </c>
      <c r="J41" s="138"/>
      <c r="K41" s="117" t="s">
        <v>184</v>
      </c>
      <c r="L41" s="107" t="s">
        <v>173</v>
      </c>
      <c r="M41" s="138">
        <v>1</v>
      </c>
      <c r="N41" s="93" t="e">
        <f>'STVS Grundreinigung'!$F$66</f>
        <v>#DIV/0!</v>
      </c>
      <c r="O41" s="108"/>
      <c r="P41" s="109">
        <f>Tabelle132[[#This Row],[Boden-
fläche
(m²)]]*Tabelle132[[#This Row],[Reinigungs-
tage/Jahr]]</f>
        <v>62.98</v>
      </c>
      <c r="Q41" s="109">
        <f>IFERROR(Tabelle132[[#This Row],[Reinigungs-
fläche
(m²/Jahr)]]/Tabelle132[[#This Row],[Richtwert
(m²/h)]],0)</f>
        <v>0</v>
      </c>
      <c r="R41" s="118">
        <f>IFERROR(Tabelle132[[#This Row],[Reinigungs-
zeit
(h/Jahr)]]*Tabelle132[[#This Row],[Stunden-verr.-satz
(€)]],0)</f>
        <v>0</v>
      </c>
    </row>
    <row r="42" spans="1:18" ht="31.5" x14ac:dyDescent="0.25">
      <c r="A42" s="114">
        <v>36</v>
      </c>
      <c r="B42" s="115" t="s">
        <v>194</v>
      </c>
      <c r="C42" s="116" t="s">
        <v>195</v>
      </c>
      <c r="D42" s="106" t="s">
        <v>178</v>
      </c>
      <c r="E42" s="138" t="s">
        <v>277</v>
      </c>
      <c r="F42" s="138" t="s">
        <v>278</v>
      </c>
      <c r="G42" s="138" t="s">
        <v>279</v>
      </c>
      <c r="H42" s="138" t="s">
        <v>331</v>
      </c>
      <c r="I42" s="138">
        <v>56.49</v>
      </c>
      <c r="J42" s="138"/>
      <c r="K42" s="117" t="s">
        <v>184</v>
      </c>
      <c r="L42" s="107" t="s">
        <v>173</v>
      </c>
      <c r="M42" s="138">
        <v>1</v>
      </c>
      <c r="N42" s="93" t="e">
        <f>'STVS Grundreinigung'!$F$66</f>
        <v>#DIV/0!</v>
      </c>
      <c r="O42" s="108"/>
      <c r="P42" s="109">
        <f>Tabelle132[[#This Row],[Boden-
fläche
(m²)]]*Tabelle132[[#This Row],[Reinigungs-
tage/Jahr]]</f>
        <v>56.49</v>
      </c>
      <c r="Q42" s="109">
        <f>IFERROR(Tabelle132[[#This Row],[Reinigungs-
fläche
(m²/Jahr)]]/Tabelle132[[#This Row],[Richtwert
(m²/h)]],0)</f>
        <v>0</v>
      </c>
      <c r="R42" s="118">
        <f>IFERROR(Tabelle132[[#This Row],[Reinigungs-
zeit
(h/Jahr)]]*Tabelle132[[#This Row],[Stunden-verr.-satz
(€)]],0)</f>
        <v>0</v>
      </c>
    </row>
    <row r="43" spans="1:18" ht="31.5" x14ac:dyDescent="0.25">
      <c r="A43" s="114">
        <v>37</v>
      </c>
      <c r="B43" s="115" t="s">
        <v>194</v>
      </c>
      <c r="C43" s="116" t="s">
        <v>195</v>
      </c>
      <c r="D43" s="106" t="s">
        <v>178</v>
      </c>
      <c r="E43" s="138" t="s">
        <v>280</v>
      </c>
      <c r="F43" s="138" t="s">
        <v>281</v>
      </c>
      <c r="G43" s="138" t="s">
        <v>282</v>
      </c>
      <c r="H43" s="138" t="s">
        <v>331</v>
      </c>
      <c r="I43" s="138">
        <v>23.91</v>
      </c>
      <c r="J43" s="138"/>
      <c r="K43" s="117" t="s">
        <v>184</v>
      </c>
      <c r="L43" s="107" t="s">
        <v>173</v>
      </c>
      <c r="M43" s="138">
        <v>1</v>
      </c>
      <c r="N43" s="93" t="e">
        <f>'STVS Grundreinigung'!$F$66</f>
        <v>#DIV/0!</v>
      </c>
      <c r="O43" s="108"/>
      <c r="P43" s="109">
        <f>Tabelle132[[#This Row],[Boden-
fläche
(m²)]]*Tabelle132[[#This Row],[Reinigungs-
tage/Jahr]]</f>
        <v>23.91</v>
      </c>
      <c r="Q43" s="109">
        <f>IFERROR(Tabelle132[[#This Row],[Reinigungs-
fläche
(m²/Jahr)]]/Tabelle132[[#This Row],[Richtwert
(m²/h)]],0)</f>
        <v>0</v>
      </c>
      <c r="R43" s="118">
        <f>IFERROR(Tabelle132[[#This Row],[Reinigungs-
zeit
(h/Jahr)]]*Tabelle132[[#This Row],[Stunden-verr.-satz
(€)]],0)</f>
        <v>0</v>
      </c>
    </row>
    <row r="44" spans="1:18" ht="31.5" x14ac:dyDescent="0.25">
      <c r="A44" s="114">
        <v>38</v>
      </c>
      <c r="B44" s="115" t="s">
        <v>194</v>
      </c>
      <c r="C44" s="116" t="s">
        <v>195</v>
      </c>
      <c r="D44" s="106" t="s">
        <v>178</v>
      </c>
      <c r="E44" s="138" t="s">
        <v>283</v>
      </c>
      <c r="F44" s="138" t="s">
        <v>284</v>
      </c>
      <c r="G44" s="138" t="s">
        <v>285</v>
      </c>
      <c r="H44" s="138" t="s">
        <v>331</v>
      </c>
      <c r="I44" s="138">
        <v>24.86</v>
      </c>
      <c r="J44" s="138"/>
      <c r="K44" s="117" t="s">
        <v>184</v>
      </c>
      <c r="L44" s="107" t="s">
        <v>173</v>
      </c>
      <c r="M44" s="138">
        <v>1</v>
      </c>
      <c r="N44" s="93" t="e">
        <f>'STVS Grundreinigung'!$F$66</f>
        <v>#DIV/0!</v>
      </c>
      <c r="O44" s="108"/>
      <c r="P44" s="109">
        <f>Tabelle132[[#This Row],[Boden-
fläche
(m²)]]*Tabelle132[[#This Row],[Reinigungs-
tage/Jahr]]</f>
        <v>24.86</v>
      </c>
      <c r="Q44" s="109">
        <f>IFERROR(Tabelle132[[#This Row],[Reinigungs-
fläche
(m²/Jahr)]]/Tabelle132[[#This Row],[Richtwert
(m²/h)]],0)</f>
        <v>0</v>
      </c>
      <c r="R44" s="118">
        <f>IFERROR(Tabelle132[[#This Row],[Reinigungs-
zeit
(h/Jahr)]]*Tabelle132[[#This Row],[Stunden-verr.-satz
(€)]],0)</f>
        <v>0</v>
      </c>
    </row>
    <row r="45" spans="1:18" ht="31.5" x14ac:dyDescent="0.25">
      <c r="A45" s="114">
        <v>39</v>
      </c>
      <c r="B45" s="115" t="s">
        <v>194</v>
      </c>
      <c r="C45" s="116" t="s">
        <v>195</v>
      </c>
      <c r="D45" s="106" t="s">
        <v>178</v>
      </c>
      <c r="E45" s="138" t="s">
        <v>286</v>
      </c>
      <c r="F45" s="138" t="s">
        <v>287</v>
      </c>
      <c r="G45" s="138" t="s">
        <v>288</v>
      </c>
      <c r="H45" s="138" t="s">
        <v>331</v>
      </c>
      <c r="I45" s="138">
        <v>10.89</v>
      </c>
      <c r="J45" s="138"/>
      <c r="K45" s="117" t="s">
        <v>184</v>
      </c>
      <c r="L45" s="107" t="s">
        <v>173</v>
      </c>
      <c r="M45" s="138">
        <v>1</v>
      </c>
      <c r="N45" s="93" t="e">
        <f>'STVS Grundreinigung'!$F$66</f>
        <v>#DIV/0!</v>
      </c>
      <c r="O45" s="108"/>
      <c r="P45" s="109">
        <f>Tabelle132[[#This Row],[Boden-
fläche
(m²)]]*Tabelle132[[#This Row],[Reinigungs-
tage/Jahr]]</f>
        <v>10.89</v>
      </c>
      <c r="Q45" s="109">
        <f>IFERROR(Tabelle132[[#This Row],[Reinigungs-
fläche
(m²/Jahr)]]/Tabelle132[[#This Row],[Richtwert
(m²/h)]],0)</f>
        <v>0</v>
      </c>
      <c r="R45" s="118">
        <f>IFERROR(Tabelle132[[#This Row],[Reinigungs-
zeit
(h/Jahr)]]*Tabelle132[[#This Row],[Stunden-verr.-satz
(€)]],0)</f>
        <v>0</v>
      </c>
    </row>
    <row r="46" spans="1:18" ht="31.5" x14ac:dyDescent="0.25">
      <c r="A46" s="114">
        <v>40</v>
      </c>
      <c r="B46" s="115" t="s">
        <v>194</v>
      </c>
      <c r="C46" s="116" t="s">
        <v>195</v>
      </c>
      <c r="D46" s="106" t="s">
        <v>178</v>
      </c>
      <c r="E46" s="138" t="s">
        <v>289</v>
      </c>
      <c r="F46" s="138" t="s">
        <v>290</v>
      </c>
      <c r="G46" s="138" t="s">
        <v>291</v>
      </c>
      <c r="H46" s="138" t="s">
        <v>332</v>
      </c>
      <c r="I46" s="138">
        <v>48.29</v>
      </c>
      <c r="J46" s="138"/>
      <c r="K46" s="117" t="s">
        <v>184</v>
      </c>
      <c r="L46" s="107" t="s">
        <v>173</v>
      </c>
      <c r="M46" s="138">
        <v>1</v>
      </c>
      <c r="N46" s="93" t="e">
        <f>'STVS Grundreinigung'!$F$66</f>
        <v>#DIV/0!</v>
      </c>
      <c r="O46" s="108"/>
      <c r="P46" s="109">
        <f>Tabelle132[[#This Row],[Boden-
fläche
(m²)]]*Tabelle132[[#This Row],[Reinigungs-
tage/Jahr]]</f>
        <v>48.29</v>
      </c>
      <c r="Q46" s="109">
        <f>IFERROR(Tabelle132[[#This Row],[Reinigungs-
fläche
(m²/Jahr)]]/Tabelle132[[#This Row],[Richtwert
(m²/h)]],0)</f>
        <v>0</v>
      </c>
      <c r="R46" s="118">
        <f>IFERROR(Tabelle132[[#This Row],[Reinigungs-
zeit
(h/Jahr)]]*Tabelle132[[#This Row],[Stunden-verr.-satz
(€)]],0)</f>
        <v>0</v>
      </c>
    </row>
    <row r="47" spans="1:18" ht="31.5" x14ac:dyDescent="0.25">
      <c r="A47" s="114">
        <v>41</v>
      </c>
      <c r="B47" s="115" t="s">
        <v>194</v>
      </c>
      <c r="C47" s="116" t="s">
        <v>195</v>
      </c>
      <c r="D47" s="106" t="s">
        <v>178</v>
      </c>
      <c r="E47" s="138" t="s">
        <v>292</v>
      </c>
      <c r="F47" s="138" t="s">
        <v>293</v>
      </c>
      <c r="G47" s="138" t="s">
        <v>294</v>
      </c>
      <c r="H47" s="138" t="s">
        <v>332</v>
      </c>
      <c r="I47" s="138">
        <v>17.850000000000001</v>
      </c>
      <c r="J47" s="138"/>
      <c r="K47" s="117" t="s">
        <v>184</v>
      </c>
      <c r="L47" s="107" t="s">
        <v>173</v>
      </c>
      <c r="M47" s="138">
        <v>1</v>
      </c>
      <c r="N47" s="93" t="e">
        <f>'STVS Grundreinigung'!$F$66</f>
        <v>#DIV/0!</v>
      </c>
      <c r="O47" s="108"/>
      <c r="P47" s="109">
        <f>Tabelle132[[#This Row],[Boden-
fläche
(m²)]]*Tabelle132[[#This Row],[Reinigungs-
tage/Jahr]]</f>
        <v>17.850000000000001</v>
      </c>
      <c r="Q47" s="109">
        <f>IFERROR(Tabelle132[[#This Row],[Reinigungs-
fläche
(m²/Jahr)]]/Tabelle132[[#This Row],[Richtwert
(m²/h)]],0)</f>
        <v>0</v>
      </c>
      <c r="R47" s="118">
        <f>IFERROR(Tabelle132[[#This Row],[Reinigungs-
zeit
(h/Jahr)]]*Tabelle132[[#This Row],[Stunden-verr.-satz
(€)]],0)</f>
        <v>0</v>
      </c>
    </row>
    <row r="48" spans="1:18" ht="31.5" x14ac:dyDescent="0.25">
      <c r="A48" s="114">
        <v>42</v>
      </c>
      <c r="B48" s="115" t="s">
        <v>194</v>
      </c>
      <c r="C48" s="116" t="s">
        <v>195</v>
      </c>
      <c r="D48" s="106" t="s">
        <v>178</v>
      </c>
      <c r="E48" s="138" t="s">
        <v>295</v>
      </c>
      <c r="F48" s="138" t="s">
        <v>296</v>
      </c>
      <c r="G48" s="138" t="s">
        <v>297</v>
      </c>
      <c r="H48" s="138" t="s">
        <v>332</v>
      </c>
      <c r="I48" s="138">
        <v>17.850000000000001</v>
      </c>
      <c r="J48" s="138"/>
      <c r="K48" s="117" t="s">
        <v>184</v>
      </c>
      <c r="L48" s="107" t="s">
        <v>173</v>
      </c>
      <c r="M48" s="138">
        <v>1</v>
      </c>
      <c r="N48" s="93" t="e">
        <f>'STVS Grundreinigung'!$F$66</f>
        <v>#DIV/0!</v>
      </c>
      <c r="O48" s="108"/>
      <c r="P48" s="109">
        <f>Tabelle132[[#This Row],[Boden-
fläche
(m²)]]*Tabelle132[[#This Row],[Reinigungs-
tage/Jahr]]</f>
        <v>17.850000000000001</v>
      </c>
      <c r="Q48" s="109">
        <f>IFERROR(Tabelle132[[#This Row],[Reinigungs-
fläche
(m²/Jahr)]]/Tabelle132[[#This Row],[Richtwert
(m²/h)]],0)</f>
        <v>0</v>
      </c>
      <c r="R48" s="118">
        <f>IFERROR(Tabelle132[[#This Row],[Reinigungs-
zeit
(h/Jahr)]]*Tabelle132[[#This Row],[Stunden-verr.-satz
(€)]],0)</f>
        <v>0</v>
      </c>
    </row>
    <row r="49" spans="1:18" ht="31.5" x14ac:dyDescent="0.25">
      <c r="A49" s="114">
        <v>43</v>
      </c>
      <c r="B49" s="115" t="s">
        <v>194</v>
      </c>
      <c r="C49" s="116" t="s">
        <v>195</v>
      </c>
      <c r="D49" s="106" t="s">
        <v>178</v>
      </c>
      <c r="E49" s="138" t="s">
        <v>298</v>
      </c>
      <c r="F49" s="138" t="s">
        <v>299</v>
      </c>
      <c r="G49" s="138" t="s">
        <v>297</v>
      </c>
      <c r="H49" s="138" t="s">
        <v>332</v>
      </c>
      <c r="I49" s="138">
        <v>18.16</v>
      </c>
      <c r="J49" s="138"/>
      <c r="K49" s="117" t="s">
        <v>184</v>
      </c>
      <c r="L49" s="107" t="s">
        <v>173</v>
      </c>
      <c r="M49" s="138">
        <v>1</v>
      </c>
      <c r="N49" s="93" t="e">
        <f>'STVS Grundreinigung'!$F$66</f>
        <v>#DIV/0!</v>
      </c>
      <c r="O49" s="108"/>
      <c r="P49" s="109">
        <f>Tabelle132[[#This Row],[Boden-
fläche
(m²)]]*Tabelle132[[#This Row],[Reinigungs-
tage/Jahr]]</f>
        <v>18.16</v>
      </c>
      <c r="Q49" s="109">
        <f>IFERROR(Tabelle132[[#This Row],[Reinigungs-
fläche
(m²/Jahr)]]/Tabelle132[[#This Row],[Richtwert
(m²/h)]],0)</f>
        <v>0</v>
      </c>
      <c r="R49" s="118">
        <f>IFERROR(Tabelle132[[#This Row],[Reinigungs-
zeit
(h/Jahr)]]*Tabelle132[[#This Row],[Stunden-verr.-satz
(€)]],0)</f>
        <v>0</v>
      </c>
    </row>
    <row r="50" spans="1:18" ht="31.5" x14ac:dyDescent="0.25">
      <c r="A50" s="114">
        <v>44</v>
      </c>
      <c r="B50" s="115" t="s">
        <v>194</v>
      </c>
      <c r="C50" s="116" t="s">
        <v>195</v>
      </c>
      <c r="D50" s="106" t="s">
        <v>178</v>
      </c>
      <c r="E50" s="138" t="s">
        <v>300</v>
      </c>
      <c r="F50" s="138" t="s">
        <v>301</v>
      </c>
      <c r="G50" s="138" t="s">
        <v>302</v>
      </c>
      <c r="H50" s="138" t="s">
        <v>332</v>
      </c>
      <c r="I50" s="138">
        <v>17.899999999999999</v>
      </c>
      <c r="J50" s="138"/>
      <c r="K50" s="117" t="s">
        <v>184</v>
      </c>
      <c r="L50" s="107" t="s">
        <v>173</v>
      </c>
      <c r="M50" s="138">
        <v>1</v>
      </c>
      <c r="N50" s="93" t="e">
        <f>'STVS Grundreinigung'!$F$66</f>
        <v>#DIV/0!</v>
      </c>
      <c r="O50" s="108"/>
      <c r="P50" s="109">
        <f>Tabelle132[[#This Row],[Boden-
fläche
(m²)]]*Tabelle132[[#This Row],[Reinigungs-
tage/Jahr]]</f>
        <v>17.899999999999999</v>
      </c>
      <c r="Q50" s="109">
        <f>IFERROR(Tabelle132[[#This Row],[Reinigungs-
fläche
(m²/Jahr)]]/Tabelle132[[#This Row],[Richtwert
(m²/h)]],0)</f>
        <v>0</v>
      </c>
      <c r="R50" s="118">
        <f>IFERROR(Tabelle132[[#This Row],[Reinigungs-
zeit
(h/Jahr)]]*Tabelle132[[#This Row],[Stunden-verr.-satz
(€)]],0)</f>
        <v>0</v>
      </c>
    </row>
    <row r="51" spans="1:18" ht="31.5" x14ac:dyDescent="0.25">
      <c r="A51" s="114">
        <v>45</v>
      </c>
      <c r="B51" s="115" t="s">
        <v>194</v>
      </c>
      <c r="C51" s="116" t="s">
        <v>195</v>
      </c>
      <c r="D51" s="106" t="s">
        <v>178</v>
      </c>
      <c r="E51" s="138" t="s">
        <v>303</v>
      </c>
      <c r="F51" s="138" t="s">
        <v>304</v>
      </c>
      <c r="G51" s="138" t="s">
        <v>305</v>
      </c>
      <c r="H51" s="138" t="s">
        <v>332</v>
      </c>
      <c r="I51" s="138">
        <v>18.16</v>
      </c>
      <c r="J51" s="138"/>
      <c r="K51" s="117" t="s">
        <v>184</v>
      </c>
      <c r="L51" s="107" t="s">
        <v>173</v>
      </c>
      <c r="M51" s="138">
        <v>1</v>
      </c>
      <c r="N51" s="93" t="e">
        <f>'STVS Grundreinigung'!$F$66</f>
        <v>#DIV/0!</v>
      </c>
      <c r="O51" s="108"/>
      <c r="P51" s="109">
        <f>Tabelle132[[#This Row],[Boden-
fläche
(m²)]]*Tabelle132[[#This Row],[Reinigungs-
tage/Jahr]]</f>
        <v>18.16</v>
      </c>
      <c r="Q51" s="109">
        <f>IFERROR(Tabelle132[[#This Row],[Reinigungs-
fläche
(m²/Jahr)]]/Tabelle132[[#This Row],[Richtwert
(m²/h)]],0)</f>
        <v>0</v>
      </c>
      <c r="R51" s="118">
        <f>IFERROR(Tabelle132[[#This Row],[Reinigungs-
zeit
(h/Jahr)]]*Tabelle132[[#This Row],[Stunden-verr.-satz
(€)]],0)</f>
        <v>0</v>
      </c>
    </row>
    <row r="52" spans="1:18" ht="31.5" x14ac:dyDescent="0.25">
      <c r="A52" s="114">
        <v>46</v>
      </c>
      <c r="B52" s="115" t="s">
        <v>194</v>
      </c>
      <c r="C52" s="116" t="s">
        <v>195</v>
      </c>
      <c r="D52" s="106" t="s">
        <v>178</v>
      </c>
      <c r="E52" s="138" t="s">
        <v>306</v>
      </c>
      <c r="F52" s="138" t="s">
        <v>307</v>
      </c>
      <c r="G52" s="138" t="s">
        <v>308</v>
      </c>
      <c r="H52" s="138" t="s">
        <v>332</v>
      </c>
      <c r="I52" s="138">
        <v>17.45</v>
      </c>
      <c r="J52" s="138"/>
      <c r="K52" s="117" t="s">
        <v>184</v>
      </c>
      <c r="L52" s="107" t="s">
        <v>173</v>
      </c>
      <c r="M52" s="138">
        <v>1</v>
      </c>
      <c r="N52" s="93" t="e">
        <f>'STVS Grundreinigung'!$F$66</f>
        <v>#DIV/0!</v>
      </c>
      <c r="O52" s="108"/>
      <c r="P52" s="109">
        <f>Tabelle132[[#This Row],[Boden-
fläche
(m²)]]*Tabelle132[[#This Row],[Reinigungs-
tage/Jahr]]</f>
        <v>17.45</v>
      </c>
      <c r="Q52" s="109">
        <f>IFERROR(Tabelle132[[#This Row],[Reinigungs-
fläche
(m²/Jahr)]]/Tabelle132[[#This Row],[Richtwert
(m²/h)]],0)</f>
        <v>0</v>
      </c>
      <c r="R52" s="118">
        <f>IFERROR(Tabelle132[[#This Row],[Reinigungs-
zeit
(h/Jahr)]]*Tabelle132[[#This Row],[Stunden-verr.-satz
(€)]],0)</f>
        <v>0</v>
      </c>
    </row>
    <row r="53" spans="1:18" ht="31.5" x14ac:dyDescent="0.25">
      <c r="A53" s="114">
        <v>47</v>
      </c>
      <c r="B53" s="115" t="s">
        <v>194</v>
      </c>
      <c r="C53" s="116" t="s">
        <v>195</v>
      </c>
      <c r="D53" s="106" t="s">
        <v>178</v>
      </c>
      <c r="E53" s="138" t="s">
        <v>309</v>
      </c>
      <c r="F53" s="138" t="s">
        <v>310</v>
      </c>
      <c r="G53" s="138" t="s">
        <v>311</v>
      </c>
      <c r="H53" s="138" t="s">
        <v>332</v>
      </c>
      <c r="I53" s="138">
        <v>17.45</v>
      </c>
      <c r="J53" s="138"/>
      <c r="K53" s="117" t="s">
        <v>184</v>
      </c>
      <c r="L53" s="107" t="s">
        <v>173</v>
      </c>
      <c r="M53" s="138">
        <v>1</v>
      </c>
      <c r="N53" s="93" t="e">
        <f>'STVS Grundreinigung'!$F$66</f>
        <v>#DIV/0!</v>
      </c>
      <c r="O53" s="108"/>
      <c r="P53" s="109">
        <f>Tabelle132[[#This Row],[Boden-
fläche
(m²)]]*Tabelle132[[#This Row],[Reinigungs-
tage/Jahr]]</f>
        <v>17.45</v>
      </c>
      <c r="Q53" s="109">
        <f>IFERROR(Tabelle132[[#This Row],[Reinigungs-
fläche
(m²/Jahr)]]/Tabelle132[[#This Row],[Richtwert
(m²/h)]],0)</f>
        <v>0</v>
      </c>
      <c r="R53" s="118">
        <f>IFERROR(Tabelle132[[#This Row],[Reinigungs-
zeit
(h/Jahr)]]*Tabelle132[[#This Row],[Stunden-verr.-satz
(€)]],0)</f>
        <v>0</v>
      </c>
    </row>
    <row r="54" spans="1:18" ht="31.5" x14ac:dyDescent="0.25">
      <c r="A54" s="114">
        <v>48</v>
      </c>
      <c r="B54" s="115" t="s">
        <v>194</v>
      </c>
      <c r="C54" s="116" t="s">
        <v>195</v>
      </c>
      <c r="D54" s="106" t="s">
        <v>178</v>
      </c>
      <c r="E54" s="138" t="s">
        <v>312</v>
      </c>
      <c r="F54" s="138" t="s">
        <v>313</v>
      </c>
      <c r="G54" s="138" t="s">
        <v>311</v>
      </c>
      <c r="H54" s="138" t="s">
        <v>332</v>
      </c>
      <c r="I54" s="138">
        <v>18.16</v>
      </c>
      <c r="J54" s="138"/>
      <c r="K54" s="117" t="s">
        <v>184</v>
      </c>
      <c r="L54" s="107" t="s">
        <v>173</v>
      </c>
      <c r="M54" s="138">
        <v>1</v>
      </c>
      <c r="N54" s="93" t="e">
        <f>'STVS Grundreinigung'!$F$66</f>
        <v>#DIV/0!</v>
      </c>
      <c r="O54" s="108"/>
      <c r="P54" s="109">
        <f>Tabelle132[[#This Row],[Boden-
fläche
(m²)]]*Tabelle132[[#This Row],[Reinigungs-
tage/Jahr]]</f>
        <v>18.16</v>
      </c>
      <c r="Q54" s="109">
        <f>IFERROR(Tabelle132[[#This Row],[Reinigungs-
fläche
(m²/Jahr)]]/Tabelle132[[#This Row],[Richtwert
(m²/h)]],0)</f>
        <v>0</v>
      </c>
      <c r="R54" s="118">
        <f>IFERROR(Tabelle132[[#This Row],[Reinigungs-
zeit
(h/Jahr)]]*Tabelle132[[#This Row],[Stunden-verr.-satz
(€)]],0)</f>
        <v>0</v>
      </c>
    </row>
    <row r="55" spans="1:18" ht="31.5" x14ac:dyDescent="0.25">
      <c r="A55" s="114">
        <v>49</v>
      </c>
      <c r="B55" s="115" t="s">
        <v>194</v>
      </c>
      <c r="C55" s="116" t="s">
        <v>195</v>
      </c>
      <c r="D55" s="106" t="s">
        <v>178</v>
      </c>
      <c r="E55" s="138" t="s">
        <v>314</v>
      </c>
      <c r="F55" s="138" t="s">
        <v>315</v>
      </c>
      <c r="G55" s="138" t="s">
        <v>311</v>
      </c>
      <c r="H55" s="138" t="s">
        <v>332</v>
      </c>
      <c r="I55" s="138">
        <v>18.22</v>
      </c>
      <c r="J55" s="138"/>
      <c r="K55" s="117" t="s">
        <v>184</v>
      </c>
      <c r="L55" s="107" t="s">
        <v>173</v>
      </c>
      <c r="M55" s="138">
        <v>1</v>
      </c>
      <c r="N55" s="93" t="e">
        <f>'STVS Grundreinigung'!$F$66</f>
        <v>#DIV/0!</v>
      </c>
      <c r="O55" s="108"/>
      <c r="P55" s="109">
        <f>Tabelle132[[#This Row],[Boden-
fläche
(m²)]]*Tabelle132[[#This Row],[Reinigungs-
tage/Jahr]]</f>
        <v>18.22</v>
      </c>
      <c r="Q55" s="109">
        <f>IFERROR(Tabelle132[[#This Row],[Reinigungs-
fläche
(m²/Jahr)]]/Tabelle132[[#This Row],[Richtwert
(m²/h)]],0)</f>
        <v>0</v>
      </c>
      <c r="R55" s="118">
        <f>IFERROR(Tabelle132[[#This Row],[Reinigungs-
zeit
(h/Jahr)]]*Tabelle132[[#This Row],[Stunden-verr.-satz
(€)]],0)</f>
        <v>0</v>
      </c>
    </row>
    <row r="56" spans="1:18" ht="31.5" x14ac:dyDescent="0.25">
      <c r="A56" s="114">
        <v>50</v>
      </c>
      <c r="B56" s="115" t="s">
        <v>194</v>
      </c>
      <c r="C56" s="116" t="s">
        <v>195</v>
      </c>
      <c r="D56" s="106" t="s">
        <v>178</v>
      </c>
      <c r="E56" s="138" t="s">
        <v>316</v>
      </c>
      <c r="F56" s="138" t="s">
        <v>317</v>
      </c>
      <c r="G56" s="138" t="s">
        <v>311</v>
      </c>
      <c r="H56" s="138" t="s">
        <v>332</v>
      </c>
      <c r="I56" s="138">
        <v>18.16</v>
      </c>
      <c r="J56" s="139"/>
      <c r="K56" s="117" t="s">
        <v>184</v>
      </c>
      <c r="L56" s="107" t="s">
        <v>173</v>
      </c>
      <c r="M56" s="138">
        <v>1</v>
      </c>
      <c r="N56" s="93" t="e">
        <f>'STVS Grundreinigung'!$F$66</f>
        <v>#DIV/0!</v>
      </c>
      <c r="O56" s="108"/>
      <c r="P56" s="109">
        <f>Tabelle132[[#This Row],[Boden-
fläche
(m²)]]*Tabelle132[[#This Row],[Reinigungs-
tage/Jahr]]</f>
        <v>18.16</v>
      </c>
      <c r="Q56" s="109">
        <f>IFERROR(Tabelle132[[#This Row],[Reinigungs-
fläche
(m²/Jahr)]]/Tabelle132[[#This Row],[Richtwert
(m²/h)]],0)</f>
        <v>0</v>
      </c>
      <c r="R56" s="118">
        <f>IFERROR(Tabelle132[[#This Row],[Reinigungs-
zeit
(h/Jahr)]]*Tabelle132[[#This Row],[Stunden-verr.-satz
(€)]],0)</f>
        <v>0</v>
      </c>
    </row>
    <row r="57" spans="1:18" ht="31.5" x14ac:dyDescent="0.25">
      <c r="A57" s="114">
        <v>51</v>
      </c>
      <c r="B57" s="115" t="s">
        <v>194</v>
      </c>
      <c r="C57" s="116" t="s">
        <v>195</v>
      </c>
      <c r="D57" s="106" t="s">
        <v>178</v>
      </c>
      <c r="E57" s="138" t="s">
        <v>318</v>
      </c>
      <c r="F57" s="138" t="s">
        <v>319</v>
      </c>
      <c r="G57" s="138" t="s">
        <v>294</v>
      </c>
      <c r="H57" s="138" t="s">
        <v>332</v>
      </c>
      <c r="I57" s="138">
        <v>33.96</v>
      </c>
      <c r="J57" s="139"/>
      <c r="K57" s="117" t="s">
        <v>184</v>
      </c>
      <c r="L57" s="107" t="s">
        <v>173</v>
      </c>
      <c r="M57" s="138">
        <v>1</v>
      </c>
      <c r="N57" s="93" t="e">
        <f>'STVS Grundreinigung'!$F$66</f>
        <v>#DIV/0!</v>
      </c>
      <c r="O57" s="108"/>
      <c r="P57" s="109">
        <f>Tabelle132[[#This Row],[Boden-
fläche
(m²)]]*Tabelle132[[#This Row],[Reinigungs-
tage/Jahr]]</f>
        <v>33.96</v>
      </c>
      <c r="Q57" s="109">
        <f>IFERROR(Tabelle132[[#This Row],[Reinigungs-
fläche
(m²/Jahr)]]/Tabelle132[[#This Row],[Richtwert
(m²/h)]],0)</f>
        <v>0</v>
      </c>
      <c r="R57" s="118">
        <f>IFERROR(Tabelle132[[#This Row],[Reinigungs-
zeit
(h/Jahr)]]*Tabelle132[[#This Row],[Stunden-verr.-satz
(€)]],0)</f>
        <v>0</v>
      </c>
    </row>
    <row r="58" spans="1:18" ht="31.5" x14ac:dyDescent="0.25">
      <c r="A58" s="114">
        <v>52</v>
      </c>
      <c r="B58" s="115" t="s">
        <v>194</v>
      </c>
      <c r="C58" s="116" t="s">
        <v>195</v>
      </c>
      <c r="D58" s="106" t="s">
        <v>178</v>
      </c>
      <c r="E58" s="138" t="s">
        <v>320</v>
      </c>
      <c r="F58" s="138" t="s">
        <v>321</v>
      </c>
      <c r="G58" s="138" t="s">
        <v>190</v>
      </c>
      <c r="H58" s="138" t="s">
        <v>333</v>
      </c>
      <c r="I58" s="138">
        <v>5.32</v>
      </c>
      <c r="J58" s="139"/>
      <c r="K58" s="117" t="s">
        <v>184</v>
      </c>
      <c r="L58" s="107" t="s">
        <v>173</v>
      </c>
      <c r="M58" s="138">
        <v>1</v>
      </c>
      <c r="N58" s="93" t="e">
        <f>'STVS Grundreinigung'!$F$66</f>
        <v>#DIV/0!</v>
      </c>
      <c r="O58" s="108"/>
      <c r="P58" s="109">
        <f>Tabelle132[[#This Row],[Boden-
fläche
(m²)]]*Tabelle132[[#This Row],[Reinigungs-
tage/Jahr]]</f>
        <v>5.32</v>
      </c>
      <c r="Q58" s="109">
        <f>IFERROR(Tabelle132[[#This Row],[Reinigungs-
fläche
(m²/Jahr)]]/Tabelle132[[#This Row],[Richtwert
(m²/h)]],0)</f>
        <v>0</v>
      </c>
      <c r="R58" s="118">
        <f>IFERROR(Tabelle132[[#This Row],[Reinigungs-
zeit
(h/Jahr)]]*Tabelle132[[#This Row],[Stunden-verr.-satz
(€)]],0)</f>
        <v>0</v>
      </c>
    </row>
    <row r="59" spans="1:18" ht="31.5" x14ac:dyDescent="0.25">
      <c r="A59" s="114">
        <v>53</v>
      </c>
      <c r="B59" s="115" t="s">
        <v>194</v>
      </c>
      <c r="C59" s="116" t="s">
        <v>195</v>
      </c>
      <c r="D59" s="106" t="s">
        <v>511</v>
      </c>
      <c r="E59" s="138"/>
      <c r="F59" s="138" t="s">
        <v>334</v>
      </c>
      <c r="G59" s="138" t="s">
        <v>335</v>
      </c>
      <c r="H59" s="138" t="s">
        <v>506</v>
      </c>
      <c r="I59" s="138">
        <v>55.08</v>
      </c>
      <c r="J59" s="139"/>
      <c r="K59" s="117" t="s">
        <v>184</v>
      </c>
      <c r="L59" s="107" t="s">
        <v>173</v>
      </c>
      <c r="M59" s="138">
        <v>1</v>
      </c>
      <c r="N59" s="93" t="e">
        <f>'STVS Grundreinigung'!$F$66</f>
        <v>#DIV/0!</v>
      </c>
      <c r="O59" s="108"/>
      <c r="P59" s="109">
        <f>Tabelle132[[#This Row],[Boden-
fläche
(m²)]]*Tabelle132[[#This Row],[Reinigungs-
tage/Jahr]]</f>
        <v>55.08</v>
      </c>
      <c r="Q59" s="109">
        <f>IFERROR(Tabelle132[[#This Row],[Reinigungs-
fläche
(m²/Jahr)]]/Tabelle132[[#This Row],[Richtwert
(m²/h)]],0)</f>
        <v>0</v>
      </c>
      <c r="R59" s="118">
        <f>IFERROR(Tabelle132[[#This Row],[Reinigungs-
zeit
(h/Jahr)]]*Tabelle132[[#This Row],[Stunden-verr.-satz
(€)]],0)</f>
        <v>0</v>
      </c>
    </row>
    <row r="60" spans="1:18" ht="31.5" x14ac:dyDescent="0.25">
      <c r="A60" s="114">
        <v>54</v>
      </c>
      <c r="B60" s="115" t="s">
        <v>194</v>
      </c>
      <c r="C60" s="116" t="s">
        <v>195</v>
      </c>
      <c r="D60" s="106" t="s">
        <v>511</v>
      </c>
      <c r="E60" s="138"/>
      <c r="F60" s="138" t="s">
        <v>334</v>
      </c>
      <c r="G60" s="138" t="s">
        <v>336</v>
      </c>
      <c r="H60" s="138" t="s">
        <v>506</v>
      </c>
      <c r="I60" s="138">
        <v>96.99</v>
      </c>
      <c r="J60" s="139"/>
      <c r="K60" s="117" t="s">
        <v>184</v>
      </c>
      <c r="L60" s="107" t="s">
        <v>173</v>
      </c>
      <c r="M60" s="138">
        <v>1</v>
      </c>
      <c r="N60" s="93" t="e">
        <f>'STVS Grundreinigung'!$F$66</f>
        <v>#DIV/0!</v>
      </c>
      <c r="O60" s="108"/>
      <c r="P60" s="109">
        <f>Tabelle132[[#This Row],[Boden-
fläche
(m²)]]*Tabelle132[[#This Row],[Reinigungs-
tage/Jahr]]</f>
        <v>96.99</v>
      </c>
      <c r="Q60" s="109">
        <f>IFERROR(Tabelle132[[#This Row],[Reinigungs-
fläche
(m²/Jahr)]]/Tabelle132[[#This Row],[Richtwert
(m²/h)]],0)</f>
        <v>0</v>
      </c>
      <c r="R60" s="118">
        <f>IFERROR(Tabelle132[[#This Row],[Reinigungs-
zeit
(h/Jahr)]]*Tabelle132[[#This Row],[Stunden-verr.-satz
(€)]],0)</f>
        <v>0</v>
      </c>
    </row>
    <row r="61" spans="1:18" ht="31.5" x14ac:dyDescent="0.25">
      <c r="A61" s="114">
        <v>55</v>
      </c>
      <c r="B61" s="115" t="s">
        <v>194</v>
      </c>
      <c r="C61" s="116" t="s">
        <v>195</v>
      </c>
      <c r="D61" s="106" t="s">
        <v>511</v>
      </c>
      <c r="E61" s="138" t="s">
        <v>337</v>
      </c>
      <c r="F61" s="138" t="s">
        <v>338</v>
      </c>
      <c r="G61" s="138" t="s">
        <v>180</v>
      </c>
      <c r="H61" s="138" t="s">
        <v>507</v>
      </c>
      <c r="I61" s="138">
        <v>11.28</v>
      </c>
      <c r="J61" s="139"/>
      <c r="K61" s="117" t="s">
        <v>184</v>
      </c>
      <c r="L61" s="107" t="s">
        <v>173</v>
      </c>
      <c r="M61" s="138">
        <v>1</v>
      </c>
      <c r="N61" s="93" t="e">
        <f>'STVS Grundreinigung'!$F$66</f>
        <v>#DIV/0!</v>
      </c>
      <c r="O61" s="108"/>
      <c r="P61" s="109">
        <f>Tabelle132[[#This Row],[Boden-
fläche
(m²)]]*Tabelle132[[#This Row],[Reinigungs-
tage/Jahr]]</f>
        <v>11.28</v>
      </c>
      <c r="Q61" s="109">
        <f>IFERROR(Tabelle132[[#This Row],[Reinigungs-
fläche
(m²/Jahr)]]/Tabelle132[[#This Row],[Richtwert
(m²/h)]],0)</f>
        <v>0</v>
      </c>
      <c r="R61" s="118">
        <f>IFERROR(Tabelle132[[#This Row],[Reinigungs-
zeit
(h/Jahr)]]*Tabelle132[[#This Row],[Stunden-verr.-satz
(€)]],0)</f>
        <v>0</v>
      </c>
    </row>
    <row r="62" spans="1:18" ht="31.5" x14ac:dyDescent="0.25">
      <c r="A62" s="114">
        <v>56</v>
      </c>
      <c r="B62" s="115" t="s">
        <v>194</v>
      </c>
      <c r="C62" s="116" t="s">
        <v>195</v>
      </c>
      <c r="D62" s="106" t="s">
        <v>511</v>
      </c>
      <c r="E62" s="138" t="s">
        <v>339</v>
      </c>
      <c r="F62" s="138" t="s">
        <v>340</v>
      </c>
      <c r="G62" s="138" t="s">
        <v>179</v>
      </c>
      <c r="H62" s="138" t="s">
        <v>507</v>
      </c>
      <c r="I62" s="138">
        <v>8.73</v>
      </c>
      <c r="J62" s="139"/>
      <c r="K62" s="117" t="s">
        <v>184</v>
      </c>
      <c r="L62" s="107" t="s">
        <v>173</v>
      </c>
      <c r="M62" s="138">
        <v>1</v>
      </c>
      <c r="N62" s="93" t="e">
        <f>'STVS Grundreinigung'!$F$66</f>
        <v>#DIV/0!</v>
      </c>
      <c r="O62" s="108"/>
      <c r="P62" s="109">
        <f>Tabelle132[[#This Row],[Boden-
fläche
(m²)]]*Tabelle132[[#This Row],[Reinigungs-
tage/Jahr]]</f>
        <v>8.73</v>
      </c>
      <c r="Q62" s="109">
        <f>IFERROR(Tabelle132[[#This Row],[Reinigungs-
fläche
(m²/Jahr)]]/Tabelle132[[#This Row],[Richtwert
(m²/h)]],0)</f>
        <v>0</v>
      </c>
      <c r="R62" s="118">
        <f>IFERROR(Tabelle132[[#This Row],[Reinigungs-
zeit
(h/Jahr)]]*Tabelle132[[#This Row],[Stunden-verr.-satz
(€)]],0)</f>
        <v>0</v>
      </c>
    </row>
    <row r="63" spans="1:18" ht="31.5" x14ac:dyDescent="0.25">
      <c r="A63" s="114">
        <v>57</v>
      </c>
      <c r="B63" s="115" t="s">
        <v>194</v>
      </c>
      <c r="C63" s="116" t="s">
        <v>195</v>
      </c>
      <c r="D63" s="106" t="s">
        <v>511</v>
      </c>
      <c r="E63" s="138" t="s">
        <v>341</v>
      </c>
      <c r="F63" s="138" t="s">
        <v>342</v>
      </c>
      <c r="G63" s="138" t="s">
        <v>343</v>
      </c>
      <c r="H63" s="138" t="s">
        <v>507</v>
      </c>
      <c r="I63" s="138">
        <v>9.86</v>
      </c>
      <c r="J63" s="139"/>
      <c r="K63" s="117" t="s">
        <v>184</v>
      </c>
      <c r="L63" s="107" t="s">
        <v>173</v>
      </c>
      <c r="M63" s="138">
        <v>1</v>
      </c>
      <c r="N63" s="93" t="e">
        <f>'STVS Grundreinigung'!$F$66</f>
        <v>#DIV/0!</v>
      </c>
      <c r="O63" s="108"/>
      <c r="P63" s="109">
        <f>Tabelle132[[#This Row],[Boden-
fläche
(m²)]]*Tabelle132[[#This Row],[Reinigungs-
tage/Jahr]]</f>
        <v>9.86</v>
      </c>
      <c r="Q63" s="109">
        <f>IFERROR(Tabelle132[[#This Row],[Reinigungs-
fläche
(m²/Jahr)]]/Tabelle132[[#This Row],[Richtwert
(m²/h)]],0)</f>
        <v>0</v>
      </c>
      <c r="R63" s="118">
        <f>IFERROR(Tabelle132[[#This Row],[Reinigungs-
zeit
(h/Jahr)]]*Tabelle132[[#This Row],[Stunden-verr.-satz
(€)]],0)</f>
        <v>0</v>
      </c>
    </row>
    <row r="64" spans="1:18" ht="31.5" x14ac:dyDescent="0.25">
      <c r="A64" s="114">
        <v>58</v>
      </c>
      <c r="B64" s="115" t="s">
        <v>194</v>
      </c>
      <c r="C64" s="116" t="s">
        <v>195</v>
      </c>
      <c r="D64" s="106" t="s">
        <v>511</v>
      </c>
      <c r="E64" s="138" t="s">
        <v>344</v>
      </c>
      <c r="F64" s="138" t="s">
        <v>345</v>
      </c>
      <c r="G64" s="138" t="s">
        <v>204</v>
      </c>
      <c r="H64" s="138" t="s">
        <v>508</v>
      </c>
      <c r="I64" s="138">
        <v>23.14</v>
      </c>
      <c r="J64" s="139"/>
      <c r="K64" s="117" t="s">
        <v>184</v>
      </c>
      <c r="L64" s="107" t="s">
        <v>173</v>
      </c>
      <c r="M64" s="138">
        <v>1</v>
      </c>
      <c r="N64" s="93" t="e">
        <f>'STVS Grundreinigung'!$F$66</f>
        <v>#DIV/0!</v>
      </c>
      <c r="O64" s="108"/>
      <c r="P64" s="109">
        <f>Tabelle132[[#This Row],[Boden-
fläche
(m²)]]*Tabelle132[[#This Row],[Reinigungs-
tage/Jahr]]</f>
        <v>23.14</v>
      </c>
      <c r="Q64" s="109">
        <f>IFERROR(Tabelle132[[#This Row],[Reinigungs-
fläche
(m²/Jahr)]]/Tabelle132[[#This Row],[Richtwert
(m²/h)]],0)</f>
        <v>0</v>
      </c>
      <c r="R64" s="118">
        <f>IFERROR(Tabelle132[[#This Row],[Reinigungs-
zeit
(h/Jahr)]]*Tabelle132[[#This Row],[Stunden-verr.-satz
(€)]],0)</f>
        <v>0</v>
      </c>
    </row>
    <row r="65" spans="1:18" ht="31.5" x14ac:dyDescent="0.25">
      <c r="A65" s="114">
        <v>59</v>
      </c>
      <c r="B65" s="115" t="s">
        <v>194</v>
      </c>
      <c r="C65" s="116" t="s">
        <v>195</v>
      </c>
      <c r="D65" s="106" t="s">
        <v>511</v>
      </c>
      <c r="E65" s="138" t="s">
        <v>346</v>
      </c>
      <c r="F65" s="138" t="s">
        <v>347</v>
      </c>
      <c r="G65" s="138" t="s">
        <v>207</v>
      </c>
      <c r="H65" s="138" t="s">
        <v>508</v>
      </c>
      <c r="I65" s="138">
        <v>23.14</v>
      </c>
      <c r="J65" s="139"/>
      <c r="K65" s="117" t="s">
        <v>184</v>
      </c>
      <c r="L65" s="107" t="s">
        <v>173</v>
      </c>
      <c r="M65" s="138">
        <v>1</v>
      </c>
      <c r="N65" s="93" t="e">
        <f>'STVS Grundreinigung'!$F$66</f>
        <v>#DIV/0!</v>
      </c>
      <c r="O65" s="108"/>
      <c r="P65" s="109">
        <f>Tabelle132[[#This Row],[Boden-
fläche
(m²)]]*Tabelle132[[#This Row],[Reinigungs-
tage/Jahr]]</f>
        <v>23.14</v>
      </c>
      <c r="Q65" s="109">
        <f>IFERROR(Tabelle132[[#This Row],[Reinigungs-
fläche
(m²/Jahr)]]/Tabelle132[[#This Row],[Richtwert
(m²/h)]],0)</f>
        <v>0</v>
      </c>
      <c r="R65" s="118">
        <f>IFERROR(Tabelle132[[#This Row],[Reinigungs-
zeit
(h/Jahr)]]*Tabelle132[[#This Row],[Stunden-verr.-satz
(€)]],0)</f>
        <v>0</v>
      </c>
    </row>
    <row r="66" spans="1:18" ht="31.5" x14ac:dyDescent="0.25">
      <c r="A66" s="114">
        <v>60</v>
      </c>
      <c r="B66" s="115" t="s">
        <v>194</v>
      </c>
      <c r="C66" s="116" t="s">
        <v>195</v>
      </c>
      <c r="D66" s="106" t="s">
        <v>511</v>
      </c>
      <c r="E66" s="138" t="s">
        <v>348</v>
      </c>
      <c r="F66" s="138" t="s">
        <v>349</v>
      </c>
      <c r="G66" s="138" t="s">
        <v>243</v>
      </c>
      <c r="H66" s="138" t="s">
        <v>509</v>
      </c>
      <c r="I66" s="138">
        <v>17.45</v>
      </c>
      <c r="J66" s="139"/>
      <c r="K66" s="117" t="s">
        <v>184</v>
      </c>
      <c r="L66" s="107" t="s">
        <v>173</v>
      </c>
      <c r="M66" s="138">
        <v>1</v>
      </c>
      <c r="N66" s="93" t="e">
        <f>'STVS Grundreinigung'!$F$66</f>
        <v>#DIV/0!</v>
      </c>
      <c r="O66" s="108"/>
      <c r="P66" s="109">
        <f>Tabelle132[[#This Row],[Boden-
fläche
(m²)]]*Tabelle132[[#This Row],[Reinigungs-
tage/Jahr]]</f>
        <v>17.45</v>
      </c>
      <c r="Q66" s="109">
        <f>IFERROR(Tabelle132[[#This Row],[Reinigungs-
fläche
(m²/Jahr)]]/Tabelle132[[#This Row],[Richtwert
(m²/h)]],0)</f>
        <v>0</v>
      </c>
      <c r="R66" s="118">
        <f>IFERROR(Tabelle132[[#This Row],[Reinigungs-
zeit
(h/Jahr)]]*Tabelle132[[#This Row],[Stunden-verr.-satz
(€)]],0)</f>
        <v>0</v>
      </c>
    </row>
    <row r="67" spans="1:18" ht="31.5" x14ac:dyDescent="0.25">
      <c r="A67" s="114">
        <v>61</v>
      </c>
      <c r="B67" s="115" t="s">
        <v>194</v>
      </c>
      <c r="C67" s="116" t="s">
        <v>195</v>
      </c>
      <c r="D67" s="106" t="s">
        <v>511</v>
      </c>
      <c r="E67" s="138" t="s">
        <v>350</v>
      </c>
      <c r="F67" s="138" t="s">
        <v>351</v>
      </c>
      <c r="G67" s="138" t="s">
        <v>243</v>
      </c>
      <c r="H67" s="138" t="s">
        <v>509</v>
      </c>
      <c r="I67" s="138">
        <v>19.440000000000001</v>
      </c>
      <c r="J67" s="139"/>
      <c r="K67" s="117" t="s">
        <v>184</v>
      </c>
      <c r="L67" s="107" t="s">
        <v>173</v>
      </c>
      <c r="M67" s="138">
        <v>1</v>
      </c>
      <c r="N67" s="93" t="e">
        <f>'STVS Grundreinigung'!$F$66</f>
        <v>#DIV/0!</v>
      </c>
      <c r="O67" s="108"/>
      <c r="P67" s="109">
        <f>Tabelle132[[#This Row],[Boden-
fläche
(m²)]]*Tabelle132[[#This Row],[Reinigungs-
tage/Jahr]]</f>
        <v>19.440000000000001</v>
      </c>
      <c r="Q67" s="109">
        <f>IFERROR(Tabelle132[[#This Row],[Reinigungs-
fläche
(m²/Jahr)]]/Tabelle132[[#This Row],[Richtwert
(m²/h)]],0)</f>
        <v>0</v>
      </c>
      <c r="R67" s="118">
        <f>IFERROR(Tabelle132[[#This Row],[Reinigungs-
zeit
(h/Jahr)]]*Tabelle132[[#This Row],[Stunden-verr.-satz
(€)]],0)</f>
        <v>0</v>
      </c>
    </row>
    <row r="68" spans="1:18" ht="31.5" x14ac:dyDescent="0.25">
      <c r="A68" s="114">
        <v>62</v>
      </c>
      <c r="B68" s="115" t="s">
        <v>194</v>
      </c>
      <c r="C68" s="116" t="s">
        <v>195</v>
      </c>
      <c r="D68" s="106" t="s">
        <v>511</v>
      </c>
      <c r="E68" s="138" t="s">
        <v>352</v>
      </c>
      <c r="F68" s="138" t="s">
        <v>353</v>
      </c>
      <c r="G68" s="138" t="s">
        <v>243</v>
      </c>
      <c r="H68" s="138" t="s">
        <v>509</v>
      </c>
      <c r="I68" s="138">
        <v>17.8</v>
      </c>
      <c r="J68" s="139"/>
      <c r="K68" s="117" t="s">
        <v>184</v>
      </c>
      <c r="L68" s="107" t="s">
        <v>173</v>
      </c>
      <c r="M68" s="138">
        <v>1</v>
      </c>
      <c r="N68" s="93" t="e">
        <f>'STVS Grundreinigung'!$F$66</f>
        <v>#DIV/0!</v>
      </c>
      <c r="O68" s="108"/>
      <c r="P68" s="109">
        <f>Tabelle132[[#This Row],[Boden-
fläche
(m²)]]*Tabelle132[[#This Row],[Reinigungs-
tage/Jahr]]</f>
        <v>17.8</v>
      </c>
      <c r="Q68" s="109">
        <f>IFERROR(Tabelle132[[#This Row],[Reinigungs-
fläche
(m²/Jahr)]]/Tabelle132[[#This Row],[Richtwert
(m²/h)]],0)</f>
        <v>0</v>
      </c>
      <c r="R68" s="118">
        <f>IFERROR(Tabelle132[[#This Row],[Reinigungs-
zeit
(h/Jahr)]]*Tabelle132[[#This Row],[Stunden-verr.-satz
(€)]],0)</f>
        <v>0</v>
      </c>
    </row>
    <row r="69" spans="1:18" ht="31.5" x14ac:dyDescent="0.25">
      <c r="A69" s="114">
        <v>63</v>
      </c>
      <c r="B69" s="115" t="s">
        <v>194</v>
      </c>
      <c r="C69" s="116" t="s">
        <v>195</v>
      </c>
      <c r="D69" s="106" t="s">
        <v>511</v>
      </c>
      <c r="E69" s="138" t="s">
        <v>354</v>
      </c>
      <c r="F69" s="138" t="s">
        <v>355</v>
      </c>
      <c r="G69" s="138" t="s">
        <v>243</v>
      </c>
      <c r="H69" s="138" t="s">
        <v>509</v>
      </c>
      <c r="I69" s="138">
        <v>20.93</v>
      </c>
      <c r="J69" s="139"/>
      <c r="K69" s="117" t="s">
        <v>184</v>
      </c>
      <c r="L69" s="107" t="s">
        <v>173</v>
      </c>
      <c r="M69" s="138">
        <v>1</v>
      </c>
      <c r="N69" s="93" t="e">
        <f>'STVS Grundreinigung'!$F$66</f>
        <v>#DIV/0!</v>
      </c>
      <c r="O69" s="108"/>
      <c r="P69" s="109">
        <f>Tabelle132[[#This Row],[Boden-
fläche
(m²)]]*Tabelle132[[#This Row],[Reinigungs-
tage/Jahr]]</f>
        <v>20.93</v>
      </c>
      <c r="Q69" s="109">
        <f>IFERROR(Tabelle132[[#This Row],[Reinigungs-
fläche
(m²/Jahr)]]/Tabelle132[[#This Row],[Richtwert
(m²/h)]],0)</f>
        <v>0</v>
      </c>
      <c r="R69" s="118">
        <f>IFERROR(Tabelle132[[#This Row],[Reinigungs-
zeit
(h/Jahr)]]*Tabelle132[[#This Row],[Stunden-verr.-satz
(€)]],0)</f>
        <v>0</v>
      </c>
    </row>
    <row r="70" spans="1:18" ht="31.5" x14ac:dyDescent="0.25">
      <c r="A70" s="114">
        <v>64</v>
      </c>
      <c r="B70" s="115" t="s">
        <v>194</v>
      </c>
      <c r="C70" s="116" t="s">
        <v>195</v>
      </c>
      <c r="D70" s="106" t="s">
        <v>511</v>
      </c>
      <c r="E70" s="138" t="s">
        <v>356</v>
      </c>
      <c r="F70" s="138" t="s">
        <v>357</v>
      </c>
      <c r="G70" s="138" t="s">
        <v>243</v>
      </c>
      <c r="H70" s="138" t="s">
        <v>509</v>
      </c>
      <c r="I70" s="138">
        <v>12.93</v>
      </c>
      <c r="J70" s="139"/>
      <c r="K70" s="117" t="s">
        <v>184</v>
      </c>
      <c r="L70" s="107" t="s">
        <v>173</v>
      </c>
      <c r="M70" s="138">
        <v>1</v>
      </c>
      <c r="N70" s="93" t="e">
        <f>'STVS Grundreinigung'!$F$66</f>
        <v>#DIV/0!</v>
      </c>
      <c r="O70" s="108"/>
      <c r="P70" s="109">
        <f>Tabelle132[[#This Row],[Boden-
fläche
(m²)]]*Tabelle132[[#This Row],[Reinigungs-
tage/Jahr]]</f>
        <v>12.93</v>
      </c>
      <c r="Q70" s="109">
        <f>IFERROR(Tabelle132[[#This Row],[Reinigungs-
fläche
(m²/Jahr)]]/Tabelle132[[#This Row],[Richtwert
(m²/h)]],0)</f>
        <v>0</v>
      </c>
      <c r="R70" s="118">
        <f>IFERROR(Tabelle132[[#This Row],[Reinigungs-
zeit
(h/Jahr)]]*Tabelle132[[#This Row],[Stunden-verr.-satz
(€)]],0)</f>
        <v>0</v>
      </c>
    </row>
    <row r="71" spans="1:18" ht="31.5" x14ac:dyDescent="0.25">
      <c r="A71" s="114">
        <v>65</v>
      </c>
      <c r="B71" s="115" t="s">
        <v>194</v>
      </c>
      <c r="C71" s="116" t="s">
        <v>195</v>
      </c>
      <c r="D71" s="106" t="s">
        <v>511</v>
      </c>
      <c r="E71" s="138"/>
      <c r="F71" s="138" t="s">
        <v>358</v>
      </c>
      <c r="G71" s="138" t="s">
        <v>171</v>
      </c>
      <c r="H71" s="138" t="s">
        <v>510</v>
      </c>
      <c r="I71" s="138">
        <v>129.68</v>
      </c>
      <c r="J71" s="139"/>
      <c r="K71" s="117" t="s">
        <v>184</v>
      </c>
      <c r="L71" s="107" t="s">
        <v>173</v>
      </c>
      <c r="M71" s="138">
        <v>1</v>
      </c>
      <c r="N71" s="93" t="e">
        <f>'STVS Grundreinigung'!$F$66</f>
        <v>#DIV/0!</v>
      </c>
      <c r="O71" s="108"/>
      <c r="P71" s="109">
        <f>Tabelle132[[#This Row],[Boden-
fläche
(m²)]]*Tabelle132[[#This Row],[Reinigungs-
tage/Jahr]]</f>
        <v>129.68</v>
      </c>
      <c r="Q71" s="109">
        <f>IFERROR(Tabelle132[[#This Row],[Reinigungs-
fläche
(m²/Jahr)]]/Tabelle132[[#This Row],[Richtwert
(m²/h)]],0)</f>
        <v>0</v>
      </c>
      <c r="R71" s="118">
        <f>IFERROR(Tabelle132[[#This Row],[Reinigungs-
zeit
(h/Jahr)]]*Tabelle132[[#This Row],[Stunden-verr.-satz
(€)]],0)</f>
        <v>0</v>
      </c>
    </row>
    <row r="72" spans="1:18" ht="31.5" x14ac:dyDescent="0.25">
      <c r="A72" s="114">
        <v>66</v>
      </c>
      <c r="B72" s="115" t="s">
        <v>194</v>
      </c>
      <c r="C72" s="116" t="s">
        <v>195</v>
      </c>
      <c r="D72" s="106" t="s">
        <v>511</v>
      </c>
      <c r="E72" s="138"/>
      <c r="F72" s="138" t="s">
        <v>359</v>
      </c>
      <c r="G72" s="138" t="s">
        <v>171</v>
      </c>
      <c r="H72" s="138" t="s">
        <v>510</v>
      </c>
      <c r="I72" s="138">
        <v>22.77</v>
      </c>
      <c r="J72" s="139"/>
      <c r="K72" s="117" t="s">
        <v>184</v>
      </c>
      <c r="L72" s="107" t="s">
        <v>173</v>
      </c>
      <c r="M72" s="138">
        <v>1</v>
      </c>
      <c r="N72" s="93" t="e">
        <f>'STVS Grundreinigung'!$F$66</f>
        <v>#DIV/0!</v>
      </c>
      <c r="O72" s="108"/>
      <c r="P72" s="109">
        <f>Tabelle132[[#This Row],[Boden-
fläche
(m²)]]*Tabelle132[[#This Row],[Reinigungs-
tage/Jahr]]</f>
        <v>22.77</v>
      </c>
      <c r="Q72" s="109">
        <f>IFERROR(Tabelle132[[#This Row],[Reinigungs-
fläche
(m²/Jahr)]]/Tabelle132[[#This Row],[Richtwert
(m²/h)]],0)</f>
        <v>0</v>
      </c>
      <c r="R72" s="118">
        <f>IFERROR(Tabelle132[[#This Row],[Reinigungs-
zeit
(h/Jahr)]]*Tabelle132[[#This Row],[Stunden-verr.-satz
(€)]],0)</f>
        <v>0</v>
      </c>
    </row>
    <row r="73" spans="1:18" ht="31.5" x14ac:dyDescent="0.25">
      <c r="A73" s="114">
        <v>67</v>
      </c>
      <c r="B73" s="115" t="s">
        <v>194</v>
      </c>
      <c r="C73" s="116" t="s">
        <v>195</v>
      </c>
      <c r="D73" s="106" t="s">
        <v>511</v>
      </c>
      <c r="E73" s="138"/>
      <c r="F73" s="138" t="s">
        <v>360</v>
      </c>
      <c r="G73" s="138" t="s">
        <v>171</v>
      </c>
      <c r="H73" s="138" t="s">
        <v>510</v>
      </c>
      <c r="I73" s="138">
        <v>137.03</v>
      </c>
      <c r="J73" s="139"/>
      <c r="K73" s="117" t="s">
        <v>184</v>
      </c>
      <c r="L73" s="107" t="s">
        <v>173</v>
      </c>
      <c r="M73" s="138">
        <v>1</v>
      </c>
      <c r="N73" s="93" t="e">
        <f>'STVS Grundreinigung'!$F$66</f>
        <v>#DIV/0!</v>
      </c>
      <c r="O73" s="108"/>
      <c r="P73" s="109">
        <f>Tabelle132[[#This Row],[Boden-
fläche
(m²)]]*Tabelle132[[#This Row],[Reinigungs-
tage/Jahr]]</f>
        <v>137.03</v>
      </c>
      <c r="Q73" s="109">
        <f>IFERROR(Tabelle132[[#This Row],[Reinigungs-
fläche
(m²/Jahr)]]/Tabelle132[[#This Row],[Richtwert
(m²/h)]],0)</f>
        <v>0</v>
      </c>
      <c r="R73" s="118">
        <f>IFERROR(Tabelle132[[#This Row],[Reinigungs-
zeit
(h/Jahr)]]*Tabelle132[[#This Row],[Stunden-verr.-satz
(€)]],0)</f>
        <v>0</v>
      </c>
    </row>
    <row r="74" spans="1:18" ht="31.5" x14ac:dyDescent="0.25">
      <c r="A74" s="114">
        <v>68</v>
      </c>
      <c r="B74" s="115" t="s">
        <v>194</v>
      </c>
      <c r="C74" s="116" t="s">
        <v>195</v>
      </c>
      <c r="D74" s="106" t="s">
        <v>511</v>
      </c>
      <c r="E74" s="138"/>
      <c r="F74" s="138" t="s">
        <v>361</v>
      </c>
      <c r="G74" s="138" t="s">
        <v>171</v>
      </c>
      <c r="H74" s="138" t="s">
        <v>510</v>
      </c>
      <c r="I74" s="138">
        <v>24.27</v>
      </c>
      <c r="J74" s="139"/>
      <c r="K74" s="117" t="s">
        <v>184</v>
      </c>
      <c r="L74" s="107" t="s">
        <v>173</v>
      </c>
      <c r="M74" s="138">
        <v>1</v>
      </c>
      <c r="N74" s="93" t="e">
        <f>'STVS Grundreinigung'!$F$66</f>
        <v>#DIV/0!</v>
      </c>
      <c r="O74" s="108"/>
      <c r="P74" s="109">
        <f>Tabelle132[[#This Row],[Boden-
fläche
(m²)]]*Tabelle132[[#This Row],[Reinigungs-
tage/Jahr]]</f>
        <v>24.27</v>
      </c>
      <c r="Q74" s="109">
        <f>IFERROR(Tabelle132[[#This Row],[Reinigungs-
fläche
(m²/Jahr)]]/Tabelle132[[#This Row],[Richtwert
(m²/h)]],0)</f>
        <v>0</v>
      </c>
      <c r="R74" s="118">
        <f>IFERROR(Tabelle132[[#This Row],[Reinigungs-
zeit
(h/Jahr)]]*Tabelle132[[#This Row],[Stunden-verr.-satz
(€)]],0)</f>
        <v>0</v>
      </c>
    </row>
    <row r="75" spans="1:18" ht="31.5" x14ac:dyDescent="0.25">
      <c r="A75" s="114">
        <v>69</v>
      </c>
      <c r="B75" s="115" t="s">
        <v>194</v>
      </c>
      <c r="C75" s="116" t="s">
        <v>195</v>
      </c>
      <c r="D75" s="106" t="s">
        <v>511</v>
      </c>
      <c r="E75" s="138"/>
      <c r="F75" s="138" t="s">
        <v>362</v>
      </c>
      <c r="G75" s="138" t="s">
        <v>171</v>
      </c>
      <c r="H75" s="138" t="s">
        <v>510</v>
      </c>
      <c r="I75" s="138">
        <v>80.989999999999995</v>
      </c>
      <c r="J75" s="139"/>
      <c r="K75" s="117" t="s">
        <v>184</v>
      </c>
      <c r="L75" s="107" t="s">
        <v>173</v>
      </c>
      <c r="M75" s="138">
        <v>1</v>
      </c>
      <c r="N75" s="93" t="e">
        <f>'STVS Grundreinigung'!$F$66</f>
        <v>#DIV/0!</v>
      </c>
      <c r="O75" s="108"/>
      <c r="P75" s="109">
        <f>Tabelle132[[#This Row],[Boden-
fläche
(m²)]]*Tabelle132[[#This Row],[Reinigungs-
tage/Jahr]]</f>
        <v>80.989999999999995</v>
      </c>
      <c r="Q75" s="109">
        <f>IFERROR(Tabelle132[[#This Row],[Reinigungs-
fläche
(m²/Jahr)]]/Tabelle132[[#This Row],[Richtwert
(m²/h)]],0)</f>
        <v>0</v>
      </c>
      <c r="R75" s="118">
        <f>IFERROR(Tabelle132[[#This Row],[Reinigungs-
zeit
(h/Jahr)]]*Tabelle132[[#This Row],[Stunden-verr.-satz
(€)]],0)</f>
        <v>0</v>
      </c>
    </row>
    <row r="76" spans="1:18" ht="31.5" x14ac:dyDescent="0.25">
      <c r="A76" s="114">
        <v>70</v>
      </c>
      <c r="B76" s="115" t="s">
        <v>194</v>
      </c>
      <c r="C76" s="116" t="s">
        <v>195</v>
      </c>
      <c r="D76" s="106" t="s">
        <v>511</v>
      </c>
      <c r="E76" s="138"/>
      <c r="F76" s="138" t="s">
        <v>363</v>
      </c>
      <c r="G76" s="138" t="s">
        <v>171</v>
      </c>
      <c r="H76" s="138" t="s">
        <v>510</v>
      </c>
      <c r="I76" s="138">
        <v>56.99</v>
      </c>
      <c r="J76" s="139"/>
      <c r="K76" s="117" t="s">
        <v>184</v>
      </c>
      <c r="L76" s="107" t="s">
        <v>173</v>
      </c>
      <c r="M76" s="138">
        <v>1</v>
      </c>
      <c r="N76" s="93" t="e">
        <f>'STVS Grundreinigung'!$F$66</f>
        <v>#DIV/0!</v>
      </c>
      <c r="O76" s="108"/>
      <c r="P76" s="109">
        <f>Tabelle132[[#This Row],[Boden-
fläche
(m²)]]*Tabelle132[[#This Row],[Reinigungs-
tage/Jahr]]</f>
        <v>56.99</v>
      </c>
      <c r="Q76" s="109">
        <f>IFERROR(Tabelle132[[#This Row],[Reinigungs-
fläche
(m²/Jahr)]]/Tabelle132[[#This Row],[Richtwert
(m²/h)]],0)</f>
        <v>0</v>
      </c>
      <c r="R76" s="118">
        <f>IFERROR(Tabelle132[[#This Row],[Reinigungs-
zeit
(h/Jahr)]]*Tabelle132[[#This Row],[Stunden-verr.-satz
(€)]],0)</f>
        <v>0</v>
      </c>
    </row>
    <row r="77" spans="1:18" ht="31.5" x14ac:dyDescent="0.25">
      <c r="A77" s="114">
        <v>71</v>
      </c>
      <c r="B77" s="115" t="s">
        <v>194</v>
      </c>
      <c r="C77" s="116" t="s">
        <v>195</v>
      </c>
      <c r="D77" s="106" t="s">
        <v>511</v>
      </c>
      <c r="E77" s="138"/>
      <c r="F77" s="138" t="s">
        <v>364</v>
      </c>
      <c r="G77" s="138" t="s">
        <v>171</v>
      </c>
      <c r="H77" s="138" t="s">
        <v>510</v>
      </c>
      <c r="I77" s="138">
        <v>46.94</v>
      </c>
      <c r="J77" s="139"/>
      <c r="K77" s="117" t="s">
        <v>184</v>
      </c>
      <c r="L77" s="107" t="s">
        <v>173</v>
      </c>
      <c r="M77" s="138">
        <v>1</v>
      </c>
      <c r="N77" s="93" t="e">
        <f>'STVS Grundreinigung'!$F$66</f>
        <v>#DIV/0!</v>
      </c>
      <c r="O77" s="108"/>
      <c r="P77" s="109">
        <f>Tabelle132[[#This Row],[Boden-
fläche
(m²)]]*Tabelle132[[#This Row],[Reinigungs-
tage/Jahr]]</f>
        <v>46.94</v>
      </c>
      <c r="Q77" s="109">
        <f>IFERROR(Tabelle132[[#This Row],[Reinigungs-
fläche
(m²/Jahr)]]/Tabelle132[[#This Row],[Richtwert
(m²/h)]],0)</f>
        <v>0</v>
      </c>
      <c r="R77" s="118">
        <f>IFERROR(Tabelle132[[#This Row],[Reinigungs-
zeit
(h/Jahr)]]*Tabelle132[[#This Row],[Stunden-verr.-satz
(€)]],0)</f>
        <v>0</v>
      </c>
    </row>
    <row r="78" spans="1:18" ht="31.5" x14ac:dyDescent="0.25">
      <c r="A78" s="114">
        <v>72</v>
      </c>
      <c r="B78" s="115" t="s">
        <v>194</v>
      </c>
      <c r="C78" s="116" t="s">
        <v>195</v>
      </c>
      <c r="D78" s="106" t="s">
        <v>511</v>
      </c>
      <c r="E78" s="138"/>
      <c r="F78" s="138" t="s">
        <v>365</v>
      </c>
      <c r="G78" s="138" t="s">
        <v>171</v>
      </c>
      <c r="H78" s="138" t="s">
        <v>510</v>
      </c>
      <c r="I78" s="138">
        <v>61.64</v>
      </c>
      <c r="J78" s="139"/>
      <c r="K78" s="117" t="s">
        <v>184</v>
      </c>
      <c r="L78" s="107" t="s">
        <v>173</v>
      </c>
      <c r="M78" s="138">
        <v>1</v>
      </c>
      <c r="N78" s="93" t="e">
        <f>'STVS Grundreinigung'!$F$66</f>
        <v>#DIV/0!</v>
      </c>
      <c r="O78" s="108"/>
      <c r="P78" s="109">
        <f>Tabelle132[[#This Row],[Boden-
fläche
(m²)]]*Tabelle132[[#This Row],[Reinigungs-
tage/Jahr]]</f>
        <v>61.64</v>
      </c>
      <c r="Q78" s="109">
        <f>IFERROR(Tabelle132[[#This Row],[Reinigungs-
fläche
(m²/Jahr)]]/Tabelle132[[#This Row],[Richtwert
(m²/h)]],0)</f>
        <v>0</v>
      </c>
      <c r="R78" s="118">
        <f>IFERROR(Tabelle132[[#This Row],[Reinigungs-
zeit
(h/Jahr)]]*Tabelle132[[#This Row],[Stunden-verr.-satz
(€)]],0)</f>
        <v>0</v>
      </c>
    </row>
    <row r="79" spans="1:18" ht="31.5" x14ac:dyDescent="0.25">
      <c r="A79" s="114">
        <v>73</v>
      </c>
      <c r="B79" s="115" t="s">
        <v>194</v>
      </c>
      <c r="C79" s="116" t="s">
        <v>195</v>
      </c>
      <c r="D79" s="106" t="s">
        <v>511</v>
      </c>
      <c r="E79" s="138" t="s">
        <v>366</v>
      </c>
      <c r="F79" s="138" t="s">
        <v>367</v>
      </c>
      <c r="G79" s="138" t="s">
        <v>368</v>
      </c>
      <c r="H79" s="138" t="s">
        <v>510</v>
      </c>
      <c r="I79" s="138">
        <v>11.74</v>
      </c>
      <c r="J79" s="139"/>
      <c r="K79" s="117" t="s">
        <v>184</v>
      </c>
      <c r="L79" s="107" t="s">
        <v>173</v>
      </c>
      <c r="M79" s="138">
        <v>1</v>
      </c>
      <c r="N79" s="93" t="e">
        <f>'STVS Grundreinigung'!$F$66</f>
        <v>#DIV/0!</v>
      </c>
      <c r="O79" s="108"/>
      <c r="P79" s="109">
        <f>Tabelle132[[#This Row],[Boden-
fläche
(m²)]]*Tabelle132[[#This Row],[Reinigungs-
tage/Jahr]]</f>
        <v>11.74</v>
      </c>
      <c r="Q79" s="109">
        <f>IFERROR(Tabelle132[[#This Row],[Reinigungs-
fläche
(m²/Jahr)]]/Tabelle132[[#This Row],[Richtwert
(m²/h)]],0)</f>
        <v>0</v>
      </c>
      <c r="R79" s="118">
        <f>IFERROR(Tabelle132[[#This Row],[Reinigungs-
zeit
(h/Jahr)]]*Tabelle132[[#This Row],[Stunden-verr.-satz
(€)]],0)</f>
        <v>0</v>
      </c>
    </row>
    <row r="80" spans="1:18" ht="31.5" x14ac:dyDescent="0.25">
      <c r="A80" s="114">
        <v>74</v>
      </c>
      <c r="B80" s="115" t="s">
        <v>194</v>
      </c>
      <c r="C80" s="116" t="s">
        <v>195</v>
      </c>
      <c r="D80" s="106" t="s">
        <v>511</v>
      </c>
      <c r="E80" s="138" t="s">
        <v>369</v>
      </c>
      <c r="F80" s="138" t="s">
        <v>370</v>
      </c>
      <c r="G80" s="138" t="s">
        <v>371</v>
      </c>
      <c r="H80" s="138" t="s">
        <v>510</v>
      </c>
      <c r="I80" s="138">
        <v>18.37</v>
      </c>
      <c r="J80" s="139"/>
      <c r="K80" s="117" t="s">
        <v>184</v>
      </c>
      <c r="L80" s="107" t="s">
        <v>173</v>
      </c>
      <c r="M80" s="138">
        <v>1</v>
      </c>
      <c r="N80" s="93" t="e">
        <f>'STVS Grundreinigung'!$F$66</f>
        <v>#DIV/0!</v>
      </c>
      <c r="O80" s="108"/>
      <c r="P80" s="109">
        <f>Tabelle132[[#This Row],[Boden-
fläche
(m²)]]*Tabelle132[[#This Row],[Reinigungs-
tage/Jahr]]</f>
        <v>18.37</v>
      </c>
      <c r="Q80" s="109">
        <f>IFERROR(Tabelle132[[#This Row],[Reinigungs-
fläche
(m²/Jahr)]]/Tabelle132[[#This Row],[Richtwert
(m²/h)]],0)</f>
        <v>0</v>
      </c>
      <c r="R80" s="118">
        <f>IFERROR(Tabelle132[[#This Row],[Reinigungs-
zeit
(h/Jahr)]]*Tabelle132[[#This Row],[Stunden-verr.-satz
(€)]],0)</f>
        <v>0</v>
      </c>
    </row>
    <row r="81" spans="1:18" ht="31.5" x14ac:dyDescent="0.25">
      <c r="A81" s="114">
        <v>75</v>
      </c>
      <c r="B81" s="115" t="s">
        <v>194</v>
      </c>
      <c r="C81" s="116" t="s">
        <v>195</v>
      </c>
      <c r="D81" s="106" t="s">
        <v>511</v>
      </c>
      <c r="E81" s="138" t="s">
        <v>372</v>
      </c>
      <c r="F81" s="138" t="s">
        <v>373</v>
      </c>
      <c r="G81" s="138" t="s">
        <v>371</v>
      </c>
      <c r="H81" s="138" t="s">
        <v>510</v>
      </c>
      <c r="I81" s="138">
        <v>18.43</v>
      </c>
      <c r="J81" s="139"/>
      <c r="K81" s="117" t="s">
        <v>184</v>
      </c>
      <c r="L81" s="107" t="s">
        <v>173</v>
      </c>
      <c r="M81" s="138">
        <v>1</v>
      </c>
      <c r="N81" s="93" t="e">
        <f>'STVS Grundreinigung'!$F$66</f>
        <v>#DIV/0!</v>
      </c>
      <c r="O81" s="108"/>
      <c r="P81" s="109">
        <f>Tabelle132[[#This Row],[Boden-
fläche
(m²)]]*Tabelle132[[#This Row],[Reinigungs-
tage/Jahr]]</f>
        <v>18.43</v>
      </c>
      <c r="Q81" s="109">
        <f>IFERROR(Tabelle132[[#This Row],[Reinigungs-
fläche
(m²/Jahr)]]/Tabelle132[[#This Row],[Richtwert
(m²/h)]],0)</f>
        <v>0</v>
      </c>
      <c r="R81" s="118">
        <f>IFERROR(Tabelle132[[#This Row],[Reinigungs-
zeit
(h/Jahr)]]*Tabelle132[[#This Row],[Stunden-verr.-satz
(€)]],0)</f>
        <v>0</v>
      </c>
    </row>
    <row r="82" spans="1:18" ht="31.5" x14ac:dyDescent="0.25">
      <c r="A82" s="114">
        <v>76</v>
      </c>
      <c r="B82" s="115" t="s">
        <v>194</v>
      </c>
      <c r="C82" s="116" t="s">
        <v>195</v>
      </c>
      <c r="D82" s="106" t="s">
        <v>511</v>
      </c>
      <c r="E82" s="138" t="s">
        <v>374</v>
      </c>
      <c r="F82" s="138" t="s">
        <v>375</v>
      </c>
      <c r="G82" s="138" t="s">
        <v>371</v>
      </c>
      <c r="H82" s="138" t="s">
        <v>510</v>
      </c>
      <c r="I82" s="138">
        <v>18.37</v>
      </c>
      <c r="J82" s="139"/>
      <c r="K82" s="117" t="s">
        <v>184</v>
      </c>
      <c r="L82" s="107" t="s">
        <v>173</v>
      </c>
      <c r="M82" s="138">
        <v>1</v>
      </c>
      <c r="N82" s="93" t="e">
        <f>'STVS Grundreinigung'!$F$66</f>
        <v>#DIV/0!</v>
      </c>
      <c r="O82" s="108"/>
      <c r="P82" s="109">
        <f>Tabelle132[[#This Row],[Boden-
fläche
(m²)]]*Tabelle132[[#This Row],[Reinigungs-
tage/Jahr]]</f>
        <v>18.37</v>
      </c>
      <c r="Q82" s="109">
        <f>IFERROR(Tabelle132[[#This Row],[Reinigungs-
fläche
(m²/Jahr)]]/Tabelle132[[#This Row],[Richtwert
(m²/h)]],0)</f>
        <v>0</v>
      </c>
      <c r="R82" s="118">
        <f>IFERROR(Tabelle132[[#This Row],[Reinigungs-
zeit
(h/Jahr)]]*Tabelle132[[#This Row],[Stunden-verr.-satz
(€)]],0)</f>
        <v>0</v>
      </c>
    </row>
    <row r="83" spans="1:18" ht="31.5" x14ac:dyDescent="0.25">
      <c r="A83" s="114">
        <v>77</v>
      </c>
      <c r="B83" s="115" t="s">
        <v>194</v>
      </c>
      <c r="C83" s="116" t="s">
        <v>195</v>
      </c>
      <c r="D83" s="106" t="s">
        <v>511</v>
      </c>
      <c r="E83" s="138" t="s">
        <v>376</v>
      </c>
      <c r="F83" s="138" t="s">
        <v>377</v>
      </c>
      <c r="G83" s="138" t="s">
        <v>378</v>
      </c>
      <c r="H83" s="138" t="s">
        <v>510</v>
      </c>
      <c r="I83" s="138">
        <v>11.29</v>
      </c>
      <c r="J83" s="139"/>
      <c r="K83" s="117" t="s">
        <v>184</v>
      </c>
      <c r="L83" s="107" t="s">
        <v>173</v>
      </c>
      <c r="M83" s="138">
        <v>1</v>
      </c>
      <c r="N83" s="93" t="e">
        <f>'STVS Grundreinigung'!$F$66</f>
        <v>#DIV/0!</v>
      </c>
      <c r="O83" s="108"/>
      <c r="P83" s="109">
        <f>Tabelle132[[#This Row],[Boden-
fläche
(m²)]]*Tabelle132[[#This Row],[Reinigungs-
tage/Jahr]]</f>
        <v>11.29</v>
      </c>
      <c r="Q83" s="109">
        <f>IFERROR(Tabelle132[[#This Row],[Reinigungs-
fläche
(m²/Jahr)]]/Tabelle132[[#This Row],[Richtwert
(m²/h)]],0)</f>
        <v>0</v>
      </c>
      <c r="R83" s="118">
        <f>IFERROR(Tabelle132[[#This Row],[Reinigungs-
zeit
(h/Jahr)]]*Tabelle132[[#This Row],[Stunden-verr.-satz
(€)]],0)</f>
        <v>0</v>
      </c>
    </row>
    <row r="84" spans="1:18" ht="31.5" x14ac:dyDescent="0.25">
      <c r="A84" s="114">
        <v>78</v>
      </c>
      <c r="B84" s="115" t="s">
        <v>194</v>
      </c>
      <c r="C84" s="116" t="s">
        <v>195</v>
      </c>
      <c r="D84" s="106" t="s">
        <v>511</v>
      </c>
      <c r="E84" s="138" t="s">
        <v>379</v>
      </c>
      <c r="F84" s="138" t="s">
        <v>380</v>
      </c>
      <c r="G84" s="138" t="s">
        <v>381</v>
      </c>
      <c r="H84" s="138" t="s">
        <v>510</v>
      </c>
      <c r="I84" s="138">
        <v>17.600000000000001</v>
      </c>
      <c r="J84" s="139"/>
      <c r="K84" s="117" t="s">
        <v>184</v>
      </c>
      <c r="L84" s="107" t="s">
        <v>173</v>
      </c>
      <c r="M84" s="138">
        <v>1</v>
      </c>
      <c r="N84" s="93" t="e">
        <f>'STVS Grundreinigung'!$F$66</f>
        <v>#DIV/0!</v>
      </c>
      <c r="O84" s="108"/>
      <c r="P84" s="109">
        <f>Tabelle132[[#This Row],[Boden-
fläche
(m²)]]*Tabelle132[[#This Row],[Reinigungs-
tage/Jahr]]</f>
        <v>17.600000000000001</v>
      </c>
      <c r="Q84" s="109">
        <f>IFERROR(Tabelle132[[#This Row],[Reinigungs-
fläche
(m²/Jahr)]]/Tabelle132[[#This Row],[Richtwert
(m²/h)]],0)</f>
        <v>0</v>
      </c>
      <c r="R84" s="118">
        <f>IFERROR(Tabelle132[[#This Row],[Reinigungs-
zeit
(h/Jahr)]]*Tabelle132[[#This Row],[Stunden-verr.-satz
(€)]],0)</f>
        <v>0</v>
      </c>
    </row>
    <row r="85" spans="1:18" ht="31.5" x14ac:dyDescent="0.25">
      <c r="A85" s="114">
        <v>79</v>
      </c>
      <c r="B85" s="115" t="s">
        <v>194</v>
      </c>
      <c r="C85" s="116" t="s">
        <v>195</v>
      </c>
      <c r="D85" s="106" t="s">
        <v>511</v>
      </c>
      <c r="E85" s="138" t="s">
        <v>382</v>
      </c>
      <c r="F85" s="138" t="s">
        <v>383</v>
      </c>
      <c r="G85" s="138" t="s">
        <v>384</v>
      </c>
      <c r="H85" s="138" t="s">
        <v>510</v>
      </c>
      <c r="I85" s="138">
        <v>18.37</v>
      </c>
      <c r="J85" s="139"/>
      <c r="K85" s="117" t="s">
        <v>184</v>
      </c>
      <c r="L85" s="107" t="s">
        <v>173</v>
      </c>
      <c r="M85" s="138">
        <v>1</v>
      </c>
      <c r="N85" s="93" t="e">
        <f>'STVS Grundreinigung'!$F$66</f>
        <v>#DIV/0!</v>
      </c>
      <c r="O85" s="108"/>
      <c r="P85" s="109">
        <f>Tabelle132[[#This Row],[Boden-
fläche
(m²)]]*Tabelle132[[#This Row],[Reinigungs-
tage/Jahr]]</f>
        <v>18.37</v>
      </c>
      <c r="Q85" s="109">
        <f>IFERROR(Tabelle132[[#This Row],[Reinigungs-
fläche
(m²/Jahr)]]/Tabelle132[[#This Row],[Richtwert
(m²/h)]],0)</f>
        <v>0</v>
      </c>
      <c r="R85" s="118">
        <f>IFERROR(Tabelle132[[#This Row],[Reinigungs-
zeit
(h/Jahr)]]*Tabelle132[[#This Row],[Stunden-verr.-satz
(€)]],0)</f>
        <v>0</v>
      </c>
    </row>
    <row r="86" spans="1:18" ht="31.5" x14ac:dyDescent="0.25">
      <c r="A86" s="114">
        <v>80</v>
      </c>
      <c r="B86" s="115" t="s">
        <v>194</v>
      </c>
      <c r="C86" s="116" t="s">
        <v>195</v>
      </c>
      <c r="D86" s="106" t="s">
        <v>511</v>
      </c>
      <c r="E86" s="138" t="s">
        <v>385</v>
      </c>
      <c r="F86" s="138" t="s">
        <v>386</v>
      </c>
      <c r="G86" s="138" t="s">
        <v>387</v>
      </c>
      <c r="H86" s="138" t="s">
        <v>510</v>
      </c>
      <c r="I86" s="138">
        <v>18.420000000000002</v>
      </c>
      <c r="J86" s="139"/>
      <c r="K86" s="117" t="s">
        <v>184</v>
      </c>
      <c r="L86" s="107" t="s">
        <v>173</v>
      </c>
      <c r="M86" s="138">
        <v>1</v>
      </c>
      <c r="N86" s="93" t="e">
        <f>'STVS Grundreinigung'!$F$66</f>
        <v>#DIV/0!</v>
      </c>
      <c r="O86" s="108"/>
      <c r="P86" s="109">
        <f>Tabelle132[[#This Row],[Boden-
fläche
(m²)]]*Tabelle132[[#This Row],[Reinigungs-
tage/Jahr]]</f>
        <v>18.420000000000002</v>
      </c>
      <c r="Q86" s="109">
        <f>IFERROR(Tabelle132[[#This Row],[Reinigungs-
fläche
(m²/Jahr)]]/Tabelle132[[#This Row],[Richtwert
(m²/h)]],0)</f>
        <v>0</v>
      </c>
      <c r="R86" s="118">
        <f>IFERROR(Tabelle132[[#This Row],[Reinigungs-
zeit
(h/Jahr)]]*Tabelle132[[#This Row],[Stunden-verr.-satz
(€)]],0)</f>
        <v>0</v>
      </c>
    </row>
    <row r="87" spans="1:18" ht="31.5" x14ac:dyDescent="0.25">
      <c r="A87" s="114">
        <v>81</v>
      </c>
      <c r="B87" s="115" t="s">
        <v>194</v>
      </c>
      <c r="C87" s="116" t="s">
        <v>195</v>
      </c>
      <c r="D87" s="106" t="s">
        <v>511</v>
      </c>
      <c r="E87" s="138" t="s">
        <v>388</v>
      </c>
      <c r="F87" s="138" t="s">
        <v>389</v>
      </c>
      <c r="G87" s="138" t="s">
        <v>297</v>
      </c>
      <c r="H87" s="138" t="s">
        <v>510</v>
      </c>
      <c r="I87" s="138">
        <v>12.1</v>
      </c>
      <c r="J87" s="139"/>
      <c r="K87" s="117" t="s">
        <v>184</v>
      </c>
      <c r="L87" s="107" t="s">
        <v>173</v>
      </c>
      <c r="M87" s="138">
        <v>1</v>
      </c>
      <c r="N87" s="93" t="e">
        <f>'STVS Grundreinigung'!$F$66</f>
        <v>#DIV/0!</v>
      </c>
      <c r="O87" s="108"/>
      <c r="P87" s="109">
        <f>Tabelle132[[#This Row],[Boden-
fläche
(m²)]]*Tabelle132[[#This Row],[Reinigungs-
tage/Jahr]]</f>
        <v>12.1</v>
      </c>
      <c r="Q87" s="109">
        <f>IFERROR(Tabelle132[[#This Row],[Reinigungs-
fläche
(m²/Jahr)]]/Tabelle132[[#This Row],[Richtwert
(m²/h)]],0)</f>
        <v>0</v>
      </c>
      <c r="R87" s="118">
        <f>IFERROR(Tabelle132[[#This Row],[Reinigungs-
zeit
(h/Jahr)]]*Tabelle132[[#This Row],[Stunden-verr.-satz
(€)]],0)</f>
        <v>0</v>
      </c>
    </row>
    <row r="88" spans="1:18" ht="31.5" x14ac:dyDescent="0.25">
      <c r="A88" s="114">
        <v>82</v>
      </c>
      <c r="B88" s="115" t="s">
        <v>194</v>
      </c>
      <c r="C88" s="116" t="s">
        <v>195</v>
      </c>
      <c r="D88" s="106" t="s">
        <v>511</v>
      </c>
      <c r="E88" s="138" t="s">
        <v>390</v>
      </c>
      <c r="F88" s="138" t="s">
        <v>391</v>
      </c>
      <c r="G88" s="138" t="s">
        <v>392</v>
      </c>
      <c r="H88" s="138" t="s">
        <v>510</v>
      </c>
      <c r="I88" s="138">
        <v>18.420000000000002</v>
      </c>
      <c r="J88" s="139"/>
      <c r="K88" s="117" t="s">
        <v>184</v>
      </c>
      <c r="L88" s="107" t="s">
        <v>173</v>
      </c>
      <c r="M88" s="138">
        <v>1</v>
      </c>
      <c r="N88" s="93" t="e">
        <f>'STVS Grundreinigung'!$F$66</f>
        <v>#DIV/0!</v>
      </c>
      <c r="O88" s="108"/>
      <c r="P88" s="109">
        <f>Tabelle132[[#This Row],[Boden-
fläche
(m²)]]*Tabelle132[[#This Row],[Reinigungs-
tage/Jahr]]</f>
        <v>18.420000000000002</v>
      </c>
      <c r="Q88" s="109">
        <f>IFERROR(Tabelle132[[#This Row],[Reinigungs-
fläche
(m²/Jahr)]]/Tabelle132[[#This Row],[Richtwert
(m²/h)]],0)</f>
        <v>0</v>
      </c>
      <c r="R88" s="118">
        <f>IFERROR(Tabelle132[[#This Row],[Reinigungs-
zeit
(h/Jahr)]]*Tabelle132[[#This Row],[Stunden-verr.-satz
(€)]],0)</f>
        <v>0</v>
      </c>
    </row>
    <row r="89" spans="1:18" ht="31.5" x14ac:dyDescent="0.25">
      <c r="A89" s="114">
        <v>83</v>
      </c>
      <c r="B89" s="115" t="s">
        <v>194</v>
      </c>
      <c r="C89" s="116" t="s">
        <v>195</v>
      </c>
      <c r="D89" s="106" t="s">
        <v>511</v>
      </c>
      <c r="E89" s="138" t="s">
        <v>393</v>
      </c>
      <c r="F89" s="138" t="s">
        <v>394</v>
      </c>
      <c r="G89" s="138" t="s">
        <v>395</v>
      </c>
      <c r="H89" s="138" t="s">
        <v>510</v>
      </c>
      <c r="I89" s="138">
        <v>18.420000000000002</v>
      </c>
      <c r="J89" s="139"/>
      <c r="K89" s="117" t="s">
        <v>184</v>
      </c>
      <c r="L89" s="107" t="s">
        <v>173</v>
      </c>
      <c r="M89" s="138">
        <v>1</v>
      </c>
      <c r="N89" s="93" t="e">
        <f>'STVS Grundreinigung'!$F$66</f>
        <v>#DIV/0!</v>
      </c>
      <c r="O89" s="108"/>
      <c r="P89" s="109">
        <f>Tabelle132[[#This Row],[Boden-
fläche
(m²)]]*Tabelle132[[#This Row],[Reinigungs-
tage/Jahr]]</f>
        <v>18.420000000000002</v>
      </c>
      <c r="Q89" s="109">
        <f>IFERROR(Tabelle132[[#This Row],[Reinigungs-
fläche
(m²/Jahr)]]/Tabelle132[[#This Row],[Richtwert
(m²/h)]],0)</f>
        <v>0</v>
      </c>
      <c r="R89" s="118">
        <f>IFERROR(Tabelle132[[#This Row],[Reinigungs-
zeit
(h/Jahr)]]*Tabelle132[[#This Row],[Stunden-verr.-satz
(€)]],0)</f>
        <v>0</v>
      </c>
    </row>
    <row r="90" spans="1:18" ht="31.5" x14ac:dyDescent="0.25">
      <c r="A90" s="114">
        <v>84</v>
      </c>
      <c r="B90" s="115" t="s">
        <v>194</v>
      </c>
      <c r="C90" s="116" t="s">
        <v>195</v>
      </c>
      <c r="D90" s="106" t="s">
        <v>511</v>
      </c>
      <c r="E90" s="138" t="s">
        <v>396</v>
      </c>
      <c r="F90" s="138" t="s">
        <v>397</v>
      </c>
      <c r="G90" s="138" t="s">
        <v>395</v>
      </c>
      <c r="H90" s="138" t="s">
        <v>510</v>
      </c>
      <c r="I90" s="138">
        <v>12.1</v>
      </c>
      <c r="J90" s="139"/>
      <c r="K90" s="117" t="s">
        <v>184</v>
      </c>
      <c r="L90" s="107" t="s">
        <v>173</v>
      </c>
      <c r="M90" s="138">
        <v>1</v>
      </c>
      <c r="N90" s="93" t="e">
        <f>'STVS Grundreinigung'!$F$66</f>
        <v>#DIV/0!</v>
      </c>
      <c r="O90" s="108"/>
      <c r="P90" s="109">
        <f>Tabelle132[[#This Row],[Boden-
fläche
(m²)]]*Tabelle132[[#This Row],[Reinigungs-
tage/Jahr]]</f>
        <v>12.1</v>
      </c>
      <c r="Q90" s="109">
        <f>IFERROR(Tabelle132[[#This Row],[Reinigungs-
fläche
(m²/Jahr)]]/Tabelle132[[#This Row],[Richtwert
(m²/h)]],0)</f>
        <v>0</v>
      </c>
      <c r="R90" s="118">
        <f>IFERROR(Tabelle132[[#This Row],[Reinigungs-
zeit
(h/Jahr)]]*Tabelle132[[#This Row],[Stunden-verr.-satz
(€)]],0)</f>
        <v>0</v>
      </c>
    </row>
    <row r="91" spans="1:18" ht="31.5" x14ac:dyDescent="0.25">
      <c r="A91" s="114">
        <v>85</v>
      </c>
      <c r="B91" s="115" t="s">
        <v>194</v>
      </c>
      <c r="C91" s="116" t="s">
        <v>195</v>
      </c>
      <c r="D91" s="106" t="s">
        <v>511</v>
      </c>
      <c r="E91" s="138" t="s">
        <v>398</v>
      </c>
      <c r="F91" s="138" t="s">
        <v>399</v>
      </c>
      <c r="G91" s="138" t="s">
        <v>400</v>
      </c>
      <c r="H91" s="138" t="s">
        <v>510</v>
      </c>
      <c r="I91" s="138">
        <v>12.1</v>
      </c>
      <c r="J91" s="139"/>
      <c r="K91" s="117" t="s">
        <v>184</v>
      </c>
      <c r="L91" s="107" t="s">
        <v>173</v>
      </c>
      <c r="M91" s="138">
        <v>1</v>
      </c>
      <c r="N91" s="93" t="e">
        <f>'STVS Grundreinigung'!$F$66</f>
        <v>#DIV/0!</v>
      </c>
      <c r="O91" s="108"/>
      <c r="P91" s="109">
        <f>Tabelle132[[#This Row],[Boden-
fläche
(m²)]]*Tabelle132[[#This Row],[Reinigungs-
tage/Jahr]]</f>
        <v>12.1</v>
      </c>
      <c r="Q91" s="109">
        <f>IFERROR(Tabelle132[[#This Row],[Reinigungs-
fläche
(m²/Jahr)]]/Tabelle132[[#This Row],[Richtwert
(m²/h)]],0)</f>
        <v>0</v>
      </c>
      <c r="R91" s="118">
        <f>IFERROR(Tabelle132[[#This Row],[Reinigungs-
zeit
(h/Jahr)]]*Tabelle132[[#This Row],[Stunden-verr.-satz
(€)]],0)</f>
        <v>0</v>
      </c>
    </row>
    <row r="92" spans="1:18" ht="31.5" x14ac:dyDescent="0.25">
      <c r="A92" s="114">
        <v>86</v>
      </c>
      <c r="B92" s="115" t="s">
        <v>194</v>
      </c>
      <c r="C92" s="116" t="s">
        <v>195</v>
      </c>
      <c r="D92" s="106" t="s">
        <v>511</v>
      </c>
      <c r="E92" s="138" t="s">
        <v>401</v>
      </c>
      <c r="F92" s="138" t="s">
        <v>402</v>
      </c>
      <c r="G92" s="138" t="s">
        <v>403</v>
      </c>
      <c r="H92" s="138" t="s">
        <v>510</v>
      </c>
      <c r="I92" s="138">
        <v>18.420000000000002</v>
      </c>
      <c r="J92" s="139"/>
      <c r="K92" s="117" t="s">
        <v>184</v>
      </c>
      <c r="L92" s="107" t="s">
        <v>173</v>
      </c>
      <c r="M92" s="138">
        <v>1</v>
      </c>
      <c r="N92" s="93" t="e">
        <f>'STVS Grundreinigung'!$F$66</f>
        <v>#DIV/0!</v>
      </c>
      <c r="O92" s="108"/>
      <c r="P92" s="109">
        <f>Tabelle132[[#This Row],[Boden-
fläche
(m²)]]*Tabelle132[[#This Row],[Reinigungs-
tage/Jahr]]</f>
        <v>18.420000000000002</v>
      </c>
      <c r="Q92" s="109">
        <f>IFERROR(Tabelle132[[#This Row],[Reinigungs-
fläche
(m²/Jahr)]]/Tabelle132[[#This Row],[Richtwert
(m²/h)]],0)</f>
        <v>0</v>
      </c>
      <c r="R92" s="118">
        <f>IFERROR(Tabelle132[[#This Row],[Reinigungs-
zeit
(h/Jahr)]]*Tabelle132[[#This Row],[Stunden-verr.-satz
(€)]],0)</f>
        <v>0</v>
      </c>
    </row>
    <row r="93" spans="1:18" ht="31.5" x14ac:dyDescent="0.25">
      <c r="A93" s="114">
        <v>87</v>
      </c>
      <c r="B93" s="115" t="s">
        <v>194</v>
      </c>
      <c r="C93" s="116" t="s">
        <v>195</v>
      </c>
      <c r="D93" s="106" t="s">
        <v>511</v>
      </c>
      <c r="E93" s="138" t="s">
        <v>404</v>
      </c>
      <c r="F93" s="138" t="s">
        <v>405</v>
      </c>
      <c r="G93" s="138" t="s">
        <v>406</v>
      </c>
      <c r="H93" s="138" t="s">
        <v>510</v>
      </c>
      <c r="I93" s="138">
        <v>17.510000000000002</v>
      </c>
      <c r="J93" s="139"/>
      <c r="K93" s="117" t="s">
        <v>184</v>
      </c>
      <c r="L93" s="107" t="s">
        <v>173</v>
      </c>
      <c r="M93" s="138">
        <v>1</v>
      </c>
      <c r="N93" s="93" t="e">
        <f>'STVS Grundreinigung'!$F$66</f>
        <v>#DIV/0!</v>
      </c>
      <c r="O93" s="108"/>
      <c r="P93" s="109">
        <f>Tabelle132[[#This Row],[Boden-
fläche
(m²)]]*Tabelle132[[#This Row],[Reinigungs-
tage/Jahr]]</f>
        <v>17.510000000000002</v>
      </c>
      <c r="Q93" s="109">
        <f>IFERROR(Tabelle132[[#This Row],[Reinigungs-
fläche
(m²/Jahr)]]/Tabelle132[[#This Row],[Richtwert
(m²/h)]],0)</f>
        <v>0</v>
      </c>
      <c r="R93" s="118">
        <f>IFERROR(Tabelle132[[#This Row],[Reinigungs-
zeit
(h/Jahr)]]*Tabelle132[[#This Row],[Stunden-verr.-satz
(€)]],0)</f>
        <v>0</v>
      </c>
    </row>
    <row r="94" spans="1:18" ht="31.5" x14ac:dyDescent="0.25">
      <c r="A94" s="114">
        <v>88</v>
      </c>
      <c r="B94" s="115" t="s">
        <v>194</v>
      </c>
      <c r="C94" s="116" t="s">
        <v>195</v>
      </c>
      <c r="D94" s="106" t="s">
        <v>511</v>
      </c>
      <c r="E94" s="138" t="s">
        <v>407</v>
      </c>
      <c r="F94" s="138" t="s">
        <v>408</v>
      </c>
      <c r="G94" s="138" t="s">
        <v>409</v>
      </c>
      <c r="H94" s="138" t="s">
        <v>510</v>
      </c>
      <c r="I94" s="138">
        <v>15.17</v>
      </c>
      <c r="J94" s="139"/>
      <c r="K94" s="117" t="s">
        <v>184</v>
      </c>
      <c r="L94" s="107" t="s">
        <v>173</v>
      </c>
      <c r="M94" s="138">
        <v>1</v>
      </c>
      <c r="N94" s="93" t="e">
        <f>'STVS Grundreinigung'!$F$66</f>
        <v>#DIV/0!</v>
      </c>
      <c r="O94" s="108"/>
      <c r="P94" s="109">
        <f>Tabelle132[[#This Row],[Boden-
fläche
(m²)]]*Tabelle132[[#This Row],[Reinigungs-
tage/Jahr]]</f>
        <v>15.17</v>
      </c>
      <c r="Q94" s="109">
        <f>IFERROR(Tabelle132[[#This Row],[Reinigungs-
fläche
(m²/Jahr)]]/Tabelle132[[#This Row],[Richtwert
(m²/h)]],0)</f>
        <v>0</v>
      </c>
      <c r="R94" s="118">
        <f>IFERROR(Tabelle132[[#This Row],[Reinigungs-
zeit
(h/Jahr)]]*Tabelle132[[#This Row],[Stunden-verr.-satz
(€)]],0)</f>
        <v>0</v>
      </c>
    </row>
    <row r="95" spans="1:18" ht="31.5" x14ac:dyDescent="0.25">
      <c r="A95" s="114">
        <v>89</v>
      </c>
      <c r="B95" s="115" t="s">
        <v>194</v>
      </c>
      <c r="C95" s="116" t="s">
        <v>195</v>
      </c>
      <c r="D95" s="106" t="s">
        <v>511</v>
      </c>
      <c r="E95" s="138" t="s">
        <v>410</v>
      </c>
      <c r="F95" s="138" t="s">
        <v>411</v>
      </c>
      <c r="G95" s="138" t="s">
        <v>412</v>
      </c>
      <c r="H95" s="138" t="s">
        <v>510</v>
      </c>
      <c r="I95" s="138">
        <v>25.98</v>
      </c>
      <c r="J95" s="139"/>
      <c r="K95" s="117" t="s">
        <v>184</v>
      </c>
      <c r="L95" s="107" t="s">
        <v>173</v>
      </c>
      <c r="M95" s="138">
        <v>1</v>
      </c>
      <c r="N95" s="93" t="e">
        <f>'STVS Grundreinigung'!$F$66</f>
        <v>#DIV/0!</v>
      </c>
      <c r="O95" s="108"/>
      <c r="P95" s="109">
        <f>Tabelle132[[#This Row],[Boden-
fläche
(m²)]]*Tabelle132[[#This Row],[Reinigungs-
tage/Jahr]]</f>
        <v>25.98</v>
      </c>
      <c r="Q95" s="109">
        <f>IFERROR(Tabelle132[[#This Row],[Reinigungs-
fläche
(m²/Jahr)]]/Tabelle132[[#This Row],[Richtwert
(m²/h)]],0)</f>
        <v>0</v>
      </c>
      <c r="R95" s="118">
        <f>IFERROR(Tabelle132[[#This Row],[Reinigungs-
zeit
(h/Jahr)]]*Tabelle132[[#This Row],[Stunden-verr.-satz
(€)]],0)</f>
        <v>0</v>
      </c>
    </row>
    <row r="96" spans="1:18" ht="31.5" x14ac:dyDescent="0.25">
      <c r="A96" s="114">
        <v>90</v>
      </c>
      <c r="B96" s="115" t="s">
        <v>194</v>
      </c>
      <c r="C96" s="116" t="s">
        <v>195</v>
      </c>
      <c r="D96" s="106" t="s">
        <v>511</v>
      </c>
      <c r="E96" s="138" t="s">
        <v>413</v>
      </c>
      <c r="F96" s="138" t="s">
        <v>414</v>
      </c>
      <c r="G96" s="138" t="s">
        <v>415</v>
      </c>
      <c r="H96" s="138" t="s">
        <v>510</v>
      </c>
      <c r="I96" s="138">
        <v>28.74</v>
      </c>
      <c r="J96" s="139"/>
      <c r="K96" s="117" t="s">
        <v>184</v>
      </c>
      <c r="L96" s="107" t="s">
        <v>173</v>
      </c>
      <c r="M96" s="138">
        <v>1</v>
      </c>
      <c r="N96" s="93" t="e">
        <f>'STVS Grundreinigung'!$F$66</f>
        <v>#DIV/0!</v>
      </c>
      <c r="O96" s="108"/>
      <c r="P96" s="109">
        <f>Tabelle132[[#This Row],[Boden-
fläche
(m²)]]*Tabelle132[[#This Row],[Reinigungs-
tage/Jahr]]</f>
        <v>28.74</v>
      </c>
      <c r="Q96" s="109">
        <f>IFERROR(Tabelle132[[#This Row],[Reinigungs-
fläche
(m²/Jahr)]]/Tabelle132[[#This Row],[Richtwert
(m²/h)]],0)</f>
        <v>0</v>
      </c>
      <c r="R96" s="118">
        <f>IFERROR(Tabelle132[[#This Row],[Reinigungs-
zeit
(h/Jahr)]]*Tabelle132[[#This Row],[Stunden-verr.-satz
(€)]],0)</f>
        <v>0</v>
      </c>
    </row>
    <row r="97" spans="1:18" ht="31.5" x14ac:dyDescent="0.25">
      <c r="A97" s="114">
        <v>91</v>
      </c>
      <c r="B97" s="115" t="s">
        <v>194</v>
      </c>
      <c r="C97" s="116" t="s">
        <v>195</v>
      </c>
      <c r="D97" s="106" t="s">
        <v>511</v>
      </c>
      <c r="E97" s="138" t="s">
        <v>416</v>
      </c>
      <c r="F97" s="138" t="s">
        <v>417</v>
      </c>
      <c r="G97" s="138" t="s">
        <v>418</v>
      </c>
      <c r="H97" s="138" t="s">
        <v>510</v>
      </c>
      <c r="I97" s="138">
        <v>8.0299999999999994</v>
      </c>
      <c r="J97" s="139"/>
      <c r="K97" s="117" t="s">
        <v>184</v>
      </c>
      <c r="L97" s="107" t="s">
        <v>173</v>
      </c>
      <c r="M97" s="138">
        <v>1</v>
      </c>
      <c r="N97" s="93" t="e">
        <f>'STVS Grundreinigung'!$F$66</f>
        <v>#DIV/0!</v>
      </c>
      <c r="O97" s="108"/>
      <c r="P97" s="109">
        <f>Tabelle132[[#This Row],[Boden-
fläche
(m²)]]*Tabelle132[[#This Row],[Reinigungs-
tage/Jahr]]</f>
        <v>8.0299999999999994</v>
      </c>
      <c r="Q97" s="109">
        <f>IFERROR(Tabelle132[[#This Row],[Reinigungs-
fläche
(m²/Jahr)]]/Tabelle132[[#This Row],[Richtwert
(m²/h)]],0)</f>
        <v>0</v>
      </c>
      <c r="R97" s="118">
        <f>IFERROR(Tabelle132[[#This Row],[Reinigungs-
zeit
(h/Jahr)]]*Tabelle132[[#This Row],[Stunden-verr.-satz
(€)]],0)</f>
        <v>0</v>
      </c>
    </row>
    <row r="98" spans="1:18" ht="31.5" x14ac:dyDescent="0.25">
      <c r="A98" s="114">
        <v>92</v>
      </c>
      <c r="B98" s="115" t="s">
        <v>194</v>
      </c>
      <c r="C98" s="116" t="s">
        <v>195</v>
      </c>
      <c r="D98" s="106" t="s">
        <v>511</v>
      </c>
      <c r="E98" s="138" t="s">
        <v>419</v>
      </c>
      <c r="F98" s="138" t="s">
        <v>420</v>
      </c>
      <c r="G98" s="138" t="s">
        <v>403</v>
      </c>
      <c r="H98" s="138" t="s">
        <v>510</v>
      </c>
      <c r="I98" s="138">
        <v>8.5500000000000007</v>
      </c>
      <c r="J98" s="139"/>
      <c r="K98" s="117" t="s">
        <v>184</v>
      </c>
      <c r="L98" s="107" t="s">
        <v>173</v>
      </c>
      <c r="M98" s="138">
        <v>1</v>
      </c>
      <c r="N98" s="93" t="e">
        <f>'STVS Grundreinigung'!$F$66</f>
        <v>#DIV/0!</v>
      </c>
      <c r="O98" s="108"/>
      <c r="P98" s="109">
        <f>Tabelle132[[#This Row],[Boden-
fläche
(m²)]]*Tabelle132[[#This Row],[Reinigungs-
tage/Jahr]]</f>
        <v>8.5500000000000007</v>
      </c>
      <c r="Q98" s="109">
        <f>IFERROR(Tabelle132[[#This Row],[Reinigungs-
fläche
(m²/Jahr)]]/Tabelle132[[#This Row],[Richtwert
(m²/h)]],0)</f>
        <v>0</v>
      </c>
      <c r="R98" s="118">
        <f>IFERROR(Tabelle132[[#This Row],[Reinigungs-
zeit
(h/Jahr)]]*Tabelle132[[#This Row],[Stunden-verr.-satz
(€)]],0)</f>
        <v>0</v>
      </c>
    </row>
    <row r="99" spans="1:18" ht="31.5" x14ac:dyDescent="0.25">
      <c r="A99" s="114">
        <v>93</v>
      </c>
      <c r="B99" s="115" t="s">
        <v>194</v>
      </c>
      <c r="C99" s="116" t="s">
        <v>195</v>
      </c>
      <c r="D99" s="106" t="s">
        <v>511</v>
      </c>
      <c r="E99" s="138" t="s">
        <v>421</v>
      </c>
      <c r="F99" s="138" t="s">
        <v>422</v>
      </c>
      <c r="G99" s="138" t="s">
        <v>423</v>
      </c>
      <c r="H99" s="138" t="s">
        <v>510</v>
      </c>
      <c r="I99" s="138">
        <v>8.5500000000000007</v>
      </c>
      <c r="J99" s="139"/>
      <c r="K99" s="117" t="s">
        <v>184</v>
      </c>
      <c r="L99" s="107" t="s">
        <v>173</v>
      </c>
      <c r="M99" s="138">
        <v>1</v>
      </c>
      <c r="N99" s="93" t="e">
        <f>'STVS Grundreinigung'!$F$66</f>
        <v>#DIV/0!</v>
      </c>
      <c r="O99" s="108"/>
      <c r="P99" s="109">
        <f>Tabelle132[[#This Row],[Boden-
fläche
(m²)]]*Tabelle132[[#This Row],[Reinigungs-
tage/Jahr]]</f>
        <v>8.5500000000000007</v>
      </c>
      <c r="Q99" s="109">
        <f>IFERROR(Tabelle132[[#This Row],[Reinigungs-
fläche
(m²/Jahr)]]/Tabelle132[[#This Row],[Richtwert
(m²/h)]],0)</f>
        <v>0</v>
      </c>
      <c r="R99" s="118">
        <f>IFERROR(Tabelle132[[#This Row],[Reinigungs-
zeit
(h/Jahr)]]*Tabelle132[[#This Row],[Stunden-verr.-satz
(€)]],0)</f>
        <v>0</v>
      </c>
    </row>
    <row r="100" spans="1:18" ht="31.5" x14ac:dyDescent="0.25">
      <c r="A100" s="114">
        <v>94</v>
      </c>
      <c r="B100" s="115" t="s">
        <v>194</v>
      </c>
      <c r="C100" s="116" t="s">
        <v>195</v>
      </c>
      <c r="D100" s="106" t="s">
        <v>511</v>
      </c>
      <c r="E100" s="138" t="s">
        <v>424</v>
      </c>
      <c r="F100" s="138" t="s">
        <v>425</v>
      </c>
      <c r="G100" s="138" t="s">
        <v>378</v>
      </c>
      <c r="H100" s="138" t="s">
        <v>510</v>
      </c>
      <c r="I100" s="138">
        <v>13.8</v>
      </c>
      <c r="J100" s="139"/>
      <c r="K100" s="117" t="s">
        <v>184</v>
      </c>
      <c r="L100" s="107" t="s">
        <v>173</v>
      </c>
      <c r="M100" s="138">
        <v>1</v>
      </c>
      <c r="N100" s="93" t="e">
        <f>'STVS Grundreinigung'!$F$66</f>
        <v>#DIV/0!</v>
      </c>
      <c r="O100" s="108"/>
      <c r="P100" s="109">
        <f>Tabelle132[[#This Row],[Boden-
fläche
(m²)]]*Tabelle132[[#This Row],[Reinigungs-
tage/Jahr]]</f>
        <v>13.8</v>
      </c>
      <c r="Q100" s="109">
        <f>IFERROR(Tabelle132[[#This Row],[Reinigungs-
fläche
(m²/Jahr)]]/Tabelle132[[#This Row],[Richtwert
(m²/h)]],0)</f>
        <v>0</v>
      </c>
      <c r="R100" s="118">
        <f>IFERROR(Tabelle132[[#This Row],[Reinigungs-
zeit
(h/Jahr)]]*Tabelle132[[#This Row],[Stunden-verr.-satz
(€)]],0)</f>
        <v>0</v>
      </c>
    </row>
    <row r="101" spans="1:18" ht="31.5" x14ac:dyDescent="0.25">
      <c r="A101" s="114">
        <v>95</v>
      </c>
      <c r="B101" s="115" t="s">
        <v>194</v>
      </c>
      <c r="C101" s="116" t="s">
        <v>195</v>
      </c>
      <c r="D101" s="106" t="s">
        <v>511</v>
      </c>
      <c r="E101" s="138" t="s">
        <v>426</v>
      </c>
      <c r="F101" s="138" t="s">
        <v>427</v>
      </c>
      <c r="G101" s="138" t="s">
        <v>428</v>
      </c>
      <c r="H101" s="138" t="s">
        <v>510</v>
      </c>
      <c r="I101" s="138">
        <v>13.87</v>
      </c>
      <c r="J101" s="139"/>
      <c r="K101" s="117" t="s">
        <v>184</v>
      </c>
      <c r="L101" s="107" t="s">
        <v>173</v>
      </c>
      <c r="M101" s="138">
        <v>1</v>
      </c>
      <c r="N101" s="93" t="e">
        <f>'STVS Grundreinigung'!$F$66</f>
        <v>#DIV/0!</v>
      </c>
      <c r="O101" s="108"/>
      <c r="P101" s="109">
        <f>Tabelle132[[#This Row],[Boden-
fläche
(m²)]]*Tabelle132[[#This Row],[Reinigungs-
tage/Jahr]]</f>
        <v>13.87</v>
      </c>
      <c r="Q101" s="109">
        <f>IFERROR(Tabelle132[[#This Row],[Reinigungs-
fläche
(m²/Jahr)]]/Tabelle132[[#This Row],[Richtwert
(m²/h)]],0)</f>
        <v>0</v>
      </c>
      <c r="R101" s="118">
        <f>IFERROR(Tabelle132[[#This Row],[Reinigungs-
zeit
(h/Jahr)]]*Tabelle132[[#This Row],[Stunden-verr.-satz
(€)]],0)</f>
        <v>0</v>
      </c>
    </row>
    <row r="102" spans="1:18" ht="31.5" x14ac:dyDescent="0.25">
      <c r="A102" s="114">
        <v>96</v>
      </c>
      <c r="B102" s="115" t="s">
        <v>194</v>
      </c>
      <c r="C102" s="116" t="s">
        <v>195</v>
      </c>
      <c r="D102" s="106" t="s">
        <v>511</v>
      </c>
      <c r="E102" s="138" t="s">
        <v>429</v>
      </c>
      <c r="F102" s="138" t="s">
        <v>430</v>
      </c>
      <c r="G102" s="138" t="s">
        <v>431</v>
      </c>
      <c r="H102" s="138" t="s">
        <v>510</v>
      </c>
      <c r="I102" s="138">
        <v>13.8</v>
      </c>
      <c r="J102" s="139"/>
      <c r="K102" s="117" t="s">
        <v>184</v>
      </c>
      <c r="L102" s="107" t="s">
        <v>173</v>
      </c>
      <c r="M102" s="138">
        <v>1</v>
      </c>
      <c r="N102" s="93" t="e">
        <f>'STVS Grundreinigung'!$F$66</f>
        <v>#DIV/0!</v>
      </c>
      <c r="O102" s="108"/>
      <c r="P102" s="109">
        <f>Tabelle132[[#This Row],[Boden-
fläche
(m²)]]*Tabelle132[[#This Row],[Reinigungs-
tage/Jahr]]</f>
        <v>13.8</v>
      </c>
      <c r="Q102" s="109">
        <f>IFERROR(Tabelle132[[#This Row],[Reinigungs-
fläche
(m²/Jahr)]]/Tabelle132[[#This Row],[Richtwert
(m²/h)]],0)</f>
        <v>0</v>
      </c>
      <c r="R102" s="118">
        <f>IFERROR(Tabelle132[[#This Row],[Reinigungs-
zeit
(h/Jahr)]]*Tabelle132[[#This Row],[Stunden-verr.-satz
(€)]],0)</f>
        <v>0</v>
      </c>
    </row>
    <row r="103" spans="1:18" ht="31.5" x14ac:dyDescent="0.25">
      <c r="A103" s="114">
        <v>97</v>
      </c>
      <c r="B103" s="115" t="s">
        <v>194</v>
      </c>
      <c r="C103" s="116" t="s">
        <v>195</v>
      </c>
      <c r="D103" s="106" t="s">
        <v>511</v>
      </c>
      <c r="E103" s="138" t="s">
        <v>432</v>
      </c>
      <c r="F103" s="138" t="s">
        <v>433</v>
      </c>
      <c r="G103" s="138" t="s">
        <v>381</v>
      </c>
      <c r="H103" s="138" t="s">
        <v>510</v>
      </c>
      <c r="I103" s="138">
        <v>9.08</v>
      </c>
      <c r="J103" s="139"/>
      <c r="K103" s="117" t="s">
        <v>184</v>
      </c>
      <c r="L103" s="107" t="s">
        <v>173</v>
      </c>
      <c r="M103" s="138">
        <v>1</v>
      </c>
      <c r="N103" s="93" t="e">
        <f>'STVS Grundreinigung'!$F$66</f>
        <v>#DIV/0!</v>
      </c>
      <c r="O103" s="108"/>
      <c r="P103" s="109">
        <f>Tabelle132[[#This Row],[Boden-
fläche
(m²)]]*Tabelle132[[#This Row],[Reinigungs-
tage/Jahr]]</f>
        <v>9.08</v>
      </c>
      <c r="Q103" s="109">
        <f>IFERROR(Tabelle132[[#This Row],[Reinigungs-
fläche
(m²/Jahr)]]/Tabelle132[[#This Row],[Richtwert
(m²/h)]],0)</f>
        <v>0</v>
      </c>
      <c r="R103" s="118">
        <f>IFERROR(Tabelle132[[#This Row],[Reinigungs-
zeit
(h/Jahr)]]*Tabelle132[[#This Row],[Stunden-verr.-satz
(€)]],0)</f>
        <v>0</v>
      </c>
    </row>
    <row r="104" spans="1:18" ht="31.5" x14ac:dyDescent="0.25">
      <c r="A104" s="114">
        <v>98</v>
      </c>
      <c r="B104" s="115" t="s">
        <v>194</v>
      </c>
      <c r="C104" s="116" t="s">
        <v>195</v>
      </c>
      <c r="D104" s="106" t="s">
        <v>511</v>
      </c>
      <c r="E104" s="138" t="s">
        <v>434</v>
      </c>
      <c r="F104" s="138" t="s">
        <v>435</v>
      </c>
      <c r="G104" s="138" t="s">
        <v>436</v>
      </c>
      <c r="H104" s="138" t="s">
        <v>510</v>
      </c>
      <c r="I104" s="138">
        <v>9.31</v>
      </c>
      <c r="J104" s="139"/>
      <c r="K104" s="117" t="s">
        <v>184</v>
      </c>
      <c r="L104" s="107" t="s">
        <v>173</v>
      </c>
      <c r="M104" s="138">
        <v>1</v>
      </c>
      <c r="N104" s="93" t="e">
        <f>'STVS Grundreinigung'!$F$66</f>
        <v>#DIV/0!</v>
      </c>
      <c r="O104" s="108"/>
      <c r="P104" s="109">
        <f>Tabelle132[[#This Row],[Boden-
fläche
(m²)]]*Tabelle132[[#This Row],[Reinigungs-
tage/Jahr]]</f>
        <v>9.31</v>
      </c>
      <c r="Q104" s="109">
        <f>IFERROR(Tabelle132[[#This Row],[Reinigungs-
fläche
(m²/Jahr)]]/Tabelle132[[#This Row],[Richtwert
(m²/h)]],0)</f>
        <v>0</v>
      </c>
      <c r="R104" s="118">
        <f>IFERROR(Tabelle132[[#This Row],[Reinigungs-
zeit
(h/Jahr)]]*Tabelle132[[#This Row],[Stunden-verr.-satz
(€)]],0)</f>
        <v>0</v>
      </c>
    </row>
    <row r="105" spans="1:18" ht="31.5" x14ac:dyDescent="0.25">
      <c r="A105" s="114">
        <v>99</v>
      </c>
      <c r="B105" s="115" t="s">
        <v>194</v>
      </c>
      <c r="C105" s="116" t="s">
        <v>195</v>
      </c>
      <c r="D105" s="106" t="s">
        <v>511</v>
      </c>
      <c r="E105" s="138" t="s">
        <v>437</v>
      </c>
      <c r="F105" s="138" t="s">
        <v>438</v>
      </c>
      <c r="G105" s="138" t="s">
        <v>439</v>
      </c>
      <c r="H105" s="138" t="s">
        <v>510</v>
      </c>
      <c r="I105" s="138">
        <v>22.8</v>
      </c>
      <c r="J105" s="139"/>
      <c r="K105" s="117" t="s">
        <v>184</v>
      </c>
      <c r="L105" s="107" t="s">
        <v>173</v>
      </c>
      <c r="M105" s="138">
        <v>1</v>
      </c>
      <c r="N105" s="93" t="e">
        <f>'STVS Grundreinigung'!$F$66</f>
        <v>#DIV/0!</v>
      </c>
      <c r="O105" s="108"/>
      <c r="P105" s="109">
        <f>Tabelle132[[#This Row],[Boden-
fläche
(m²)]]*Tabelle132[[#This Row],[Reinigungs-
tage/Jahr]]</f>
        <v>22.8</v>
      </c>
      <c r="Q105" s="109">
        <f>IFERROR(Tabelle132[[#This Row],[Reinigungs-
fläche
(m²/Jahr)]]/Tabelle132[[#This Row],[Richtwert
(m²/h)]],0)</f>
        <v>0</v>
      </c>
      <c r="R105" s="118">
        <f>IFERROR(Tabelle132[[#This Row],[Reinigungs-
zeit
(h/Jahr)]]*Tabelle132[[#This Row],[Stunden-verr.-satz
(€)]],0)</f>
        <v>0</v>
      </c>
    </row>
    <row r="106" spans="1:18" ht="31.5" x14ac:dyDescent="0.25">
      <c r="A106" s="114">
        <v>100</v>
      </c>
      <c r="B106" s="115" t="s">
        <v>194</v>
      </c>
      <c r="C106" s="116" t="s">
        <v>195</v>
      </c>
      <c r="D106" s="106" t="s">
        <v>511</v>
      </c>
      <c r="E106" s="138" t="s">
        <v>440</v>
      </c>
      <c r="F106" s="138" t="s">
        <v>441</v>
      </c>
      <c r="G106" s="138" t="s">
        <v>392</v>
      </c>
      <c r="H106" s="138" t="s">
        <v>510</v>
      </c>
      <c r="I106" s="138">
        <v>18.05</v>
      </c>
      <c r="J106" s="139"/>
      <c r="K106" s="117" t="s">
        <v>184</v>
      </c>
      <c r="L106" s="107" t="s">
        <v>173</v>
      </c>
      <c r="M106" s="138">
        <v>1</v>
      </c>
      <c r="N106" s="93" t="e">
        <f>'STVS Grundreinigung'!$F$66</f>
        <v>#DIV/0!</v>
      </c>
      <c r="O106" s="108"/>
      <c r="P106" s="109">
        <f>Tabelle132[[#This Row],[Boden-
fläche
(m²)]]*Tabelle132[[#This Row],[Reinigungs-
tage/Jahr]]</f>
        <v>18.05</v>
      </c>
      <c r="Q106" s="109">
        <f>IFERROR(Tabelle132[[#This Row],[Reinigungs-
fläche
(m²/Jahr)]]/Tabelle132[[#This Row],[Richtwert
(m²/h)]],0)</f>
        <v>0</v>
      </c>
      <c r="R106" s="118">
        <f>IFERROR(Tabelle132[[#This Row],[Reinigungs-
zeit
(h/Jahr)]]*Tabelle132[[#This Row],[Stunden-verr.-satz
(€)]],0)</f>
        <v>0</v>
      </c>
    </row>
    <row r="107" spans="1:18" ht="31.5" x14ac:dyDescent="0.25">
      <c r="A107" s="114">
        <v>101</v>
      </c>
      <c r="B107" s="115" t="s">
        <v>194</v>
      </c>
      <c r="C107" s="116" t="s">
        <v>195</v>
      </c>
      <c r="D107" s="106" t="s">
        <v>511</v>
      </c>
      <c r="E107" s="138" t="s">
        <v>442</v>
      </c>
      <c r="F107" s="138" t="s">
        <v>443</v>
      </c>
      <c r="G107" s="138" t="s">
        <v>392</v>
      </c>
      <c r="H107" s="138" t="s">
        <v>510</v>
      </c>
      <c r="I107" s="138">
        <v>18.37</v>
      </c>
      <c r="J107" s="139"/>
      <c r="K107" s="117" t="s">
        <v>184</v>
      </c>
      <c r="L107" s="107" t="s">
        <v>173</v>
      </c>
      <c r="M107" s="138">
        <v>1</v>
      </c>
      <c r="N107" s="93" t="e">
        <f>'STVS Grundreinigung'!$F$66</f>
        <v>#DIV/0!</v>
      </c>
      <c r="O107" s="108"/>
      <c r="P107" s="109">
        <f>Tabelle132[[#This Row],[Boden-
fläche
(m²)]]*Tabelle132[[#This Row],[Reinigungs-
tage/Jahr]]</f>
        <v>18.37</v>
      </c>
      <c r="Q107" s="109">
        <f>IFERROR(Tabelle132[[#This Row],[Reinigungs-
fläche
(m²/Jahr)]]/Tabelle132[[#This Row],[Richtwert
(m²/h)]],0)</f>
        <v>0</v>
      </c>
      <c r="R107" s="118">
        <f>IFERROR(Tabelle132[[#This Row],[Reinigungs-
zeit
(h/Jahr)]]*Tabelle132[[#This Row],[Stunden-verr.-satz
(€)]],0)</f>
        <v>0</v>
      </c>
    </row>
    <row r="108" spans="1:18" ht="31.5" x14ac:dyDescent="0.25">
      <c r="A108" s="114">
        <v>102</v>
      </c>
      <c r="B108" s="115" t="s">
        <v>194</v>
      </c>
      <c r="C108" s="116" t="s">
        <v>195</v>
      </c>
      <c r="D108" s="106" t="s">
        <v>511</v>
      </c>
      <c r="E108" s="138" t="s">
        <v>444</v>
      </c>
      <c r="F108" s="138" t="s">
        <v>445</v>
      </c>
      <c r="G108" s="138" t="s">
        <v>392</v>
      </c>
      <c r="H108" s="138" t="s">
        <v>510</v>
      </c>
      <c r="I108" s="138">
        <v>17.600000000000001</v>
      </c>
      <c r="J108" s="139"/>
      <c r="K108" s="117" t="s">
        <v>184</v>
      </c>
      <c r="L108" s="107" t="s">
        <v>173</v>
      </c>
      <c r="M108" s="138">
        <v>1</v>
      </c>
      <c r="N108" s="93" t="e">
        <f>'STVS Grundreinigung'!$F$66</f>
        <v>#DIV/0!</v>
      </c>
      <c r="O108" s="108"/>
      <c r="P108" s="109">
        <f>Tabelle132[[#This Row],[Boden-
fläche
(m²)]]*Tabelle132[[#This Row],[Reinigungs-
tage/Jahr]]</f>
        <v>17.600000000000001</v>
      </c>
      <c r="Q108" s="109">
        <f>IFERROR(Tabelle132[[#This Row],[Reinigungs-
fläche
(m²/Jahr)]]/Tabelle132[[#This Row],[Richtwert
(m²/h)]],0)</f>
        <v>0</v>
      </c>
      <c r="R108" s="118">
        <f>IFERROR(Tabelle132[[#This Row],[Reinigungs-
zeit
(h/Jahr)]]*Tabelle132[[#This Row],[Stunden-verr.-satz
(€)]],0)</f>
        <v>0</v>
      </c>
    </row>
    <row r="109" spans="1:18" ht="31.5" x14ac:dyDescent="0.25">
      <c r="A109" s="114">
        <v>103</v>
      </c>
      <c r="B109" s="115" t="s">
        <v>194</v>
      </c>
      <c r="C109" s="116" t="s">
        <v>195</v>
      </c>
      <c r="D109" s="106" t="s">
        <v>511</v>
      </c>
      <c r="E109" s="138" t="s">
        <v>446</v>
      </c>
      <c r="F109" s="138" t="s">
        <v>447</v>
      </c>
      <c r="G109" s="138" t="s">
        <v>392</v>
      </c>
      <c r="H109" s="138" t="s">
        <v>510</v>
      </c>
      <c r="I109" s="138">
        <v>17.600000000000001</v>
      </c>
      <c r="J109" s="139"/>
      <c r="K109" s="117" t="s">
        <v>184</v>
      </c>
      <c r="L109" s="107" t="s">
        <v>173</v>
      </c>
      <c r="M109" s="138">
        <v>1</v>
      </c>
      <c r="N109" s="93" t="e">
        <f>'STVS Grundreinigung'!$F$66</f>
        <v>#DIV/0!</v>
      </c>
      <c r="O109" s="108"/>
      <c r="P109" s="109">
        <f>Tabelle132[[#This Row],[Boden-
fläche
(m²)]]*Tabelle132[[#This Row],[Reinigungs-
tage/Jahr]]</f>
        <v>17.600000000000001</v>
      </c>
      <c r="Q109" s="109">
        <f>IFERROR(Tabelle132[[#This Row],[Reinigungs-
fläche
(m²/Jahr)]]/Tabelle132[[#This Row],[Richtwert
(m²/h)]],0)</f>
        <v>0</v>
      </c>
      <c r="R109" s="118">
        <f>IFERROR(Tabelle132[[#This Row],[Reinigungs-
zeit
(h/Jahr)]]*Tabelle132[[#This Row],[Stunden-verr.-satz
(€)]],0)</f>
        <v>0</v>
      </c>
    </row>
    <row r="110" spans="1:18" ht="31.5" x14ac:dyDescent="0.25">
      <c r="A110" s="114">
        <v>104</v>
      </c>
      <c r="B110" s="115" t="s">
        <v>194</v>
      </c>
      <c r="C110" s="116" t="s">
        <v>195</v>
      </c>
      <c r="D110" s="106" t="s">
        <v>511</v>
      </c>
      <c r="E110" s="138" t="s">
        <v>448</v>
      </c>
      <c r="F110" s="138" t="s">
        <v>449</v>
      </c>
      <c r="G110" s="138" t="s">
        <v>450</v>
      </c>
      <c r="H110" s="138" t="s">
        <v>510</v>
      </c>
      <c r="I110" s="138">
        <v>18.37</v>
      </c>
      <c r="J110" s="139"/>
      <c r="K110" s="117" t="s">
        <v>184</v>
      </c>
      <c r="L110" s="107" t="s">
        <v>173</v>
      </c>
      <c r="M110" s="138">
        <v>1</v>
      </c>
      <c r="N110" s="93" t="e">
        <f>'STVS Grundreinigung'!$F$66</f>
        <v>#DIV/0!</v>
      </c>
      <c r="O110" s="108"/>
      <c r="P110" s="109">
        <f>Tabelle132[[#This Row],[Boden-
fläche
(m²)]]*Tabelle132[[#This Row],[Reinigungs-
tage/Jahr]]</f>
        <v>18.37</v>
      </c>
      <c r="Q110" s="109">
        <f>IFERROR(Tabelle132[[#This Row],[Reinigungs-
fläche
(m²/Jahr)]]/Tabelle132[[#This Row],[Richtwert
(m²/h)]],0)</f>
        <v>0</v>
      </c>
      <c r="R110" s="118">
        <f>IFERROR(Tabelle132[[#This Row],[Reinigungs-
zeit
(h/Jahr)]]*Tabelle132[[#This Row],[Stunden-verr.-satz
(€)]],0)</f>
        <v>0</v>
      </c>
    </row>
    <row r="111" spans="1:18" ht="31.5" x14ac:dyDescent="0.25">
      <c r="A111" s="114">
        <v>105</v>
      </c>
      <c r="B111" s="115" t="s">
        <v>194</v>
      </c>
      <c r="C111" s="116" t="s">
        <v>195</v>
      </c>
      <c r="D111" s="106" t="s">
        <v>511</v>
      </c>
      <c r="E111" s="138" t="s">
        <v>451</v>
      </c>
      <c r="F111" s="138" t="s">
        <v>452</v>
      </c>
      <c r="G111" s="138" t="s">
        <v>450</v>
      </c>
      <c r="H111" s="138" t="s">
        <v>510</v>
      </c>
      <c r="I111" s="138">
        <v>18.43</v>
      </c>
      <c r="J111" s="139"/>
      <c r="K111" s="117" t="s">
        <v>184</v>
      </c>
      <c r="L111" s="107" t="s">
        <v>173</v>
      </c>
      <c r="M111" s="138">
        <v>1</v>
      </c>
      <c r="N111" s="93" t="e">
        <f>'STVS Grundreinigung'!$F$66</f>
        <v>#DIV/0!</v>
      </c>
      <c r="O111" s="108"/>
      <c r="P111" s="109">
        <f>Tabelle132[[#This Row],[Boden-
fläche
(m²)]]*Tabelle132[[#This Row],[Reinigungs-
tage/Jahr]]</f>
        <v>18.43</v>
      </c>
      <c r="Q111" s="109">
        <f>IFERROR(Tabelle132[[#This Row],[Reinigungs-
fläche
(m²/Jahr)]]/Tabelle132[[#This Row],[Richtwert
(m²/h)]],0)</f>
        <v>0</v>
      </c>
      <c r="R111" s="118">
        <f>IFERROR(Tabelle132[[#This Row],[Reinigungs-
zeit
(h/Jahr)]]*Tabelle132[[#This Row],[Stunden-verr.-satz
(€)]],0)</f>
        <v>0</v>
      </c>
    </row>
    <row r="112" spans="1:18" ht="31.5" x14ac:dyDescent="0.25">
      <c r="A112" s="114">
        <v>106</v>
      </c>
      <c r="B112" s="115" t="s">
        <v>194</v>
      </c>
      <c r="C112" s="116" t="s">
        <v>195</v>
      </c>
      <c r="D112" s="106" t="s">
        <v>511</v>
      </c>
      <c r="E112" s="138" t="s">
        <v>453</v>
      </c>
      <c r="F112" s="138" t="s">
        <v>454</v>
      </c>
      <c r="G112" s="138" t="s">
        <v>455</v>
      </c>
      <c r="H112" s="138" t="s">
        <v>510</v>
      </c>
      <c r="I112" s="138">
        <v>18.37</v>
      </c>
      <c r="J112" s="139"/>
      <c r="K112" s="117" t="s">
        <v>184</v>
      </c>
      <c r="L112" s="107" t="s">
        <v>173</v>
      </c>
      <c r="M112" s="138">
        <v>1</v>
      </c>
      <c r="N112" s="93" t="e">
        <f>'STVS Grundreinigung'!$F$66</f>
        <v>#DIV/0!</v>
      </c>
      <c r="O112" s="108"/>
      <c r="P112" s="109">
        <f>Tabelle132[[#This Row],[Boden-
fläche
(m²)]]*Tabelle132[[#This Row],[Reinigungs-
tage/Jahr]]</f>
        <v>18.37</v>
      </c>
      <c r="Q112" s="109">
        <f>IFERROR(Tabelle132[[#This Row],[Reinigungs-
fläche
(m²/Jahr)]]/Tabelle132[[#This Row],[Richtwert
(m²/h)]],0)</f>
        <v>0</v>
      </c>
      <c r="R112" s="118">
        <f>IFERROR(Tabelle132[[#This Row],[Reinigungs-
zeit
(h/Jahr)]]*Tabelle132[[#This Row],[Stunden-verr.-satz
(€)]],0)</f>
        <v>0</v>
      </c>
    </row>
    <row r="113" spans="1:18" ht="31.5" x14ac:dyDescent="0.25">
      <c r="A113" s="114">
        <v>107</v>
      </c>
      <c r="B113" s="115" t="s">
        <v>194</v>
      </c>
      <c r="C113" s="116" t="s">
        <v>195</v>
      </c>
      <c r="D113" s="106" t="s">
        <v>511</v>
      </c>
      <c r="E113" s="138" t="s">
        <v>456</v>
      </c>
      <c r="F113" s="138" t="s">
        <v>457</v>
      </c>
      <c r="G113" s="138" t="s">
        <v>455</v>
      </c>
      <c r="H113" s="138" t="s">
        <v>510</v>
      </c>
      <c r="I113" s="138">
        <v>18.420000000000002</v>
      </c>
      <c r="J113" s="139"/>
      <c r="K113" s="117" t="s">
        <v>184</v>
      </c>
      <c r="L113" s="107" t="s">
        <v>173</v>
      </c>
      <c r="M113" s="138">
        <v>1</v>
      </c>
      <c r="N113" s="93" t="e">
        <f>'STVS Grundreinigung'!$F$66</f>
        <v>#DIV/0!</v>
      </c>
      <c r="O113" s="108"/>
      <c r="P113" s="109">
        <f>Tabelle132[[#This Row],[Boden-
fläche
(m²)]]*Tabelle132[[#This Row],[Reinigungs-
tage/Jahr]]</f>
        <v>18.420000000000002</v>
      </c>
      <c r="Q113" s="109">
        <f>IFERROR(Tabelle132[[#This Row],[Reinigungs-
fläche
(m²/Jahr)]]/Tabelle132[[#This Row],[Richtwert
(m²/h)]],0)</f>
        <v>0</v>
      </c>
      <c r="R113" s="118">
        <f>IFERROR(Tabelle132[[#This Row],[Reinigungs-
zeit
(h/Jahr)]]*Tabelle132[[#This Row],[Stunden-verr.-satz
(€)]],0)</f>
        <v>0</v>
      </c>
    </row>
    <row r="114" spans="1:18" ht="31.5" x14ac:dyDescent="0.25">
      <c r="A114" s="114">
        <v>108</v>
      </c>
      <c r="B114" s="115" t="s">
        <v>194</v>
      </c>
      <c r="C114" s="116" t="s">
        <v>195</v>
      </c>
      <c r="D114" s="106" t="s">
        <v>511</v>
      </c>
      <c r="E114" s="138" t="s">
        <v>458</v>
      </c>
      <c r="F114" s="138" t="s">
        <v>459</v>
      </c>
      <c r="G114" s="138" t="s">
        <v>395</v>
      </c>
      <c r="H114" s="138" t="s">
        <v>510</v>
      </c>
      <c r="I114" s="138">
        <v>18.420000000000002</v>
      </c>
      <c r="J114" s="139"/>
      <c r="K114" s="117" t="s">
        <v>184</v>
      </c>
      <c r="L114" s="107" t="s">
        <v>173</v>
      </c>
      <c r="M114" s="138">
        <v>1</v>
      </c>
      <c r="N114" s="93" t="e">
        <f>'STVS Grundreinigung'!$F$66</f>
        <v>#DIV/0!</v>
      </c>
      <c r="O114" s="108"/>
      <c r="P114" s="109">
        <f>Tabelle132[[#This Row],[Boden-
fläche
(m²)]]*Tabelle132[[#This Row],[Reinigungs-
tage/Jahr]]</f>
        <v>18.420000000000002</v>
      </c>
      <c r="Q114" s="109">
        <f>IFERROR(Tabelle132[[#This Row],[Reinigungs-
fläche
(m²/Jahr)]]/Tabelle132[[#This Row],[Richtwert
(m²/h)]],0)</f>
        <v>0</v>
      </c>
      <c r="R114" s="118">
        <f>IFERROR(Tabelle132[[#This Row],[Reinigungs-
zeit
(h/Jahr)]]*Tabelle132[[#This Row],[Stunden-verr.-satz
(€)]],0)</f>
        <v>0</v>
      </c>
    </row>
    <row r="115" spans="1:18" ht="31.5" x14ac:dyDescent="0.25">
      <c r="A115" s="114">
        <v>109</v>
      </c>
      <c r="B115" s="115" t="s">
        <v>194</v>
      </c>
      <c r="C115" s="116" t="s">
        <v>195</v>
      </c>
      <c r="D115" s="106" t="s">
        <v>511</v>
      </c>
      <c r="E115" s="138" t="s">
        <v>460</v>
      </c>
      <c r="F115" s="138" t="s">
        <v>461</v>
      </c>
      <c r="G115" s="138" t="s">
        <v>395</v>
      </c>
      <c r="H115" s="138" t="s">
        <v>510</v>
      </c>
      <c r="I115" s="138">
        <v>18.37</v>
      </c>
      <c r="J115" s="139"/>
      <c r="K115" s="117" t="s">
        <v>184</v>
      </c>
      <c r="L115" s="107" t="s">
        <v>173</v>
      </c>
      <c r="M115" s="138">
        <v>1</v>
      </c>
      <c r="N115" s="93" t="e">
        <f>'STVS Grundreinigung'!$F$66</f>
        <v>#DIV/0!</v>
      </c>
      <c r="O115" s="108"/>
      <c r="P115" s="109">
        <f>Tabelle132[[#This Row],[Boden-
fläche
(m²)]]*Tabelle132[[#This Row],[Reinigungs-
tage/Jahr]]</f>
        <v>18.37</v>
      </c>
      <c r="Q115" s="109">
        <f>IFERROR(Tabelle132[[#This Row],[Reinigungs-
fläche
(m²/Jahr)]]/Tabelle132[[#This Row],[Richtwert
(m²/h)]],0)</f>
        <v>0</v>
      </c>
      <c r="R115" s="118">
        <f>IFERROR(Tabelle132[[#This Row],[Reinigungs-
zeit
(h/Jahr)]]*Tabelle132[[#This Row],[Stunden-verr.-satz
(€)]],0)</f>
        <v>0</v>
      </c>
    </row>
    <row r="116" spans="1:18" ht="31.5" x14ac:dyDescent="0.25">
      <c r="A116" s="114">
        <v>110</v>
      </c>
      <c r="B116" s="115" t="s">
        <v>194</v>
      </c>
      <c r="C116" s="116" t="s">
        <v>195</v>
      </c>
      <c r="D116" s="106" t="s">
        <v>511</v>
      </c>
      <c r="E116" s="138" t="s">
        <v>462</v>
      </c>
      <c r="F116" s="138" t="s">
        <v>463</v>
      </c>
      <c r="G116" s="138" t="s">
        <v>418</v>
      </c>
      <c r="H116" s="138" t="s">
        <v>510</v>
      </c>
      <c r="I116" s="138">
        <v>18.37</v>
      </c>
      <c r="J116" s="139"/>
      <c r="K116" s="117" t="s">
        <v>184</v>
      </c>
      <c r="L116" s="107" t="s">
        <v>173</v>
      </c>
      <c r="M116" s="138">
        <v>1</v>
      </c>
      <c r="N116" s="93" t="e">
        <f>'STVS Grundreinigung'!$F$66</f>
        <v>#DIV/0!</v>
      </c>
      <c r="O116" s="108"/>
      <c r="P116" s="109">
        <f>Tabelle132[[#This Row],[Boden-
fläche
(m²)]]*Tabelle132[[#This Row],[Reinigungs-
tage/Jahr]]</f>
        <v>18.37</v>
      </c>
      <c r="Q116" s="109">
        <f>IFERROR(Tabelle132[[#This Row],[Reinigungs-
fläche
(m²/Jahr)]]/Tabelle132[[#This Row],[Richtwert
(m²/h)]],0)</f>
        <v>0</v>
      </c>
      <c r="R116" s="118">
        <f>IFERROR(Tabelle132[[#This Row],[Reinigungs-
zeit
(h/Jahr)]]*Tabelle132[[#This Row],[Stunden-verr.-satz
(€)]],0)</f>
        <v>0</v>
      </c>
    </row>
    <row r="117" spans="1:18" ht="31.5" x14ac:dyDescent="0.25">
      <c r="A117" s="114">
        <v>111</v>
      </c>
      <c r="B117" s="115" t="s">
        <v>194</v>
      </c>
      <c r="C117" s="116" t="s">
        <v>195</v>
      </c>
      <c r="D117" s="106" t="s">
        <v>511</v>
      </c>
      <c r="E117" s="138" t="s">
        <v>464</v>
      </c>
      <c r="F117" s="138" t="s">
        <v>465</v>
      </c>
      <c r="G117" s="138" t="s">
        <v>418</v>
      </c>
      <c r="H117" s="138" t="s">
        <v>510</v>
      </c>
      <c r="I117" s="138">
        <v>18.37</v>
      </c>
      <c r="J117" s="139"/>
      <c r="K117" s="117" t="s">
        <v>184</v>
      </c>
      <c r="L117" s="107" t="s">
        <v>173</v>
      </c>
      <c r="M117" s="138">
        <v>1</v>
      </c>
      <c r="N117" s="93" t="e">
        <f>'STVS Grundreinigung'!$F$66</f>
        <v>#DIV/0!</v>
      </c>
      <c r="O117" s="108"/>
      <c r="P117" s="109">
        <f>Tabelle132[[#This Row],[Boden-
fläche
(m²)]]*Tabelle132[[#This Row],[Reinigungs-
tage/Jahr]]</f>
        <v>18.37</v>
      </c>
      <c r="Q117" s="109">
        <f>IFERROR(Tabelle132[[#This Row],[Reinigungs-
fläche
(m²/Jahr)]]/Tabelle132[[#This Row],[Richtwert
(m²/h)]],0)</f>
        <v>0</v>
      </c>
      <c r="R117" s="118">
        <f>IFERROR(Tabelle132[[#This Row],[Reinigungs-
zeit
(h/Jahr)]]*Tabelle132[[#This Row],[Stunden-verr.-satz
(€)]],0)</f>
        <v>0</v>
      </c>
    </row>
    <row r="118" spans="1:18" ht="31.5" x14ac:dyDescent="0.25">
      <c r="A118" s="114">
        <v>112</v>
      </c>
      <c r="B118" s="115" t="s">
        <v>194</v>
      </c>
      <c r="C118" s="116" t="s">
        <v>195</v>
      </c>
      <c r="D118" s="106" t="s">
        <v>511</v>
      </c>
      <c r="E118" s="138" t="s">
        <v>466</v>
      </c>
      <c r="F118" s="138" t="s">
        <v>467</v>
      </c>
      <c r="G118" s="138" t="s">
        <v>378</v>
      </c>
      <c r="H118" s="138" t="s">
        <v>510</v>
      </c>
      <c r="I118" s="138">
        <v>18.37</v>
      </c>
      <c r="J118" s="139"/>
      <c r="K118" s="117" t="s">
        <v>184</v>
      </c>
      <c r="L118" s="107" t="s">
        <v>173</v>
      </c>
      <c r="M118" s="138">
        <v>1</v>
      </c>
      <c r="N118" s="93" t="e">
        <f>'STVS Grundreinigung'!$F$66</f>
        <v>#DIV/0!</v>
      </c>
      <c r="O118" s="108"/>
      <c r="P118" s="109">
        <f>Tabelle132[[#This Row],[Boden-
fläche
(m²)]]*Tabelle132[[#This Row],[Reinigungs-
tage/Jahr]]</f>
        <v>18.37</v>
      </c>
      <c r="Q118" s="109">
        <f>IFERROR(Tabelle132[[#This Row],[Reinigungs-
fläche
(m²/Jahr)]]/Tabelle132[[#This Row],[Richtwert
(m²/h)]],0)</f>
        <v>0</v>
      </c>
      <c r="R118" s="118">
        <f>IFERROR(Tabelle132[[#This Row],[Reinigungs-
zeit
(h/Jahr)]]*Tabelle132[[#This Row],[Stunden-verr.-satz
(€)]],0)</f>
        <v>0</v>
      </c>
    </row>
    <row r="119" spans="1:18" ht="31.5" x14ac:dyDescent="0.25">
      <c r="A119" s="114">
        <v>113</v>
      </c>
      <c r="B119" s="115" t="s">
        <v>194</v>
      </c>
      <c r="C119" s="116" t="s">
        <v>195</v>
      </c>
      <c r="D119" s="106" t="s">
        <v>511</v>
      </c>
      <c r="E119" s="138" t="s">
        <v>468</v>
      </c>
      <c r="F119" s="138" t="s">
        <v>469</v>
      </c>
      <c r="G119" s="138" t="s">
        <v>378</v>
      </c>
      <c r="H119" s="138" t="s">
        <v>510</v>
      </c>
      <c r="I119" s="138">
        <v>23.48</v>
      </c>
      <c r="J119" s="139"/>
      <c r="K119" s="117" t="s">
        <v>184</v>
      </c>
      <c r="L119" s="107" t="s">
        <v>173</v>
      </c>
      <c r="M119" s="138">
        <v>1</v>
      </c>
      <c r="N119" s="93" t="e">
        <f>'STVS Grundreinigung'!$F$66</f>
        <v>#DIV/0!</v>
      </c>
      <c r="O119" s="108"/>
      <c r="P119" s="109">
        <f>Tabelle132[[#This Row],[Boden-
fläche
(m²)]]*Tabelle132[[#This Row],[Reinigungs-
tage/Jahr]]</f>
        <v>23.48</v>
      </c>
      <c r="Q119" s="109">
        <f>IFERROR(Tabelle132[[#This Row],[Reinigungs-
fläche
(m²/Jahr)]]/Tabelle132[[#This Row],[Richtwert
(m²/h)]],0)</f>
        <v>0</v>
      </c>
      <c r="R119" s="118">
        <f>IFERROR(Tabelle132[[#This Row],[Reinigungs-
zeit
(h/Jahr)]]*Tabelle132[[#This Row],[Stunden-verr.-satz
(€)]],0)</f>
        <v>0</v>
      </c>
    </row>
    <row r="120" spans="1:18" ht="31.5" x14ac:dyDescent="0.25">
      <c r="A120" s="114">
        <v>114</v>
      </c>
      <c r="B120" s="115" t="s">
        <v>194</v>
      </c>
      <c r="C120" s="116" t="s">
        <v>195</v>
      </c>
      <c r="D120" s="106" t="s">
        <v>511</v>
      </c>
      <c r="E120" s="138" t="s">
        <v>470</v>
      </c>
      <c r="F120" s="138" t="s">
        <v>471</v>
      </c>
      <c r="G120" s="138" t="s">
        <v>472</v>
      </c>
      <c r="H120" s="138" t="s">
        <v>510</v>
      </c>
      <c r="I120" s="138">
        <v>18.77</v>
      </c>
      <c r="J120" s="139"/>
      <c r="K120" s="117" t="s">
        <v>184</v>
      </c>
      <c r="L120" s="107" t="s">
        <v>173</v>
      </c>
      <c r="M120" s="138">
        <v>1</v>
      </c>
      <c r="N120" s="93" t="e">
        <f>'STVS Grundreinigung'!$F$66</f>
        <v>#DIV/0!</v>
      </c>
      <c r="O120" s="108"/>
      <c r="P120" s="109">
        <f>Tabelle132[[#This Row],[Boden-
fläche
(m²)]]*Tabelle132[[#This Row],[Reinigungs-
tage/Jahr]]</f>
        <v>18.77</v>
      </c>
      <c r="Q120" s="109">
        <f>IFERROR(Tabelle132[[#This Row],[Reinigungs-
fläche
(m²/Jahr)]]/Tabelle132[[#This Row],[Richtwert
(m²/h)]],0)</f>
        <v>0</v>
      </c>
      <c r="R120" s="118">
        <f>IFERROR(Tabelle132[[#This Row],[Reinigungs-
zeit
(h/Jahr)]]*Tabelle132[[#This Row],[Stunden-verr.-satz
(€)]],0)</f>
        <v>0</v>
      </c>
    </row>
    <row r="121" spans="1:18" ht="31.5" x14ac:dyDescent="0.25">
      <c r="A121" s="114">
        <v>115</v>
      </c>
      <c r="B121" s="115" t="s">
        <v>194</v>
      </c>
      <c r="C121" s="116" t="s">
        <v>195</v>
      </c>
      <c r="D121" s="106" t="s">
        <v>511</v>
      </c>
      <c r="E121" s="138" t="s">
        <v>473</v>
      </c>
      <c r="F121" s="138" t="s">
        <v>474</v>
      </c>
      <c r="G121" s="138" t="s">
        <v>472</v>
      </c>
      <c r="H121" s="138" t="s">
        <v>510</v>
      </c>
      <c r="I121" s="138">
        <v>18.37</v>
      </c>
      <c r="J121" s="139"/>
      <c r="K121" s="117" t="s">
        <v>184</v>
      </c>
      <c r="L121" s="107" t="s">
        <v>173</v>
      </c>
      <c r="M121" s="138">
        <v>1</v>
      </c>
      <c r="N121" s="93" t="e">
        <f>'STVS Grundreinigung'!$F$66</f>
        <v>#DIV/0!</v>
      </c>
      <c r="O121" s="108"/>
      <c r="P121" s="109">
        <f>Tabelle132[[#This Row],[Boden-
fläche
(m²)]]*Tabelle132[[#This Row],[Reinigungs-
tage/Jahr]]</f>
        <v>18.37</v>
      </c>
      <c r="Q121" s="109">
        <f>IFERROR(Tabelle132[[#This Row],[Reinigungs-
fläche
(m²/Jahr)]]/Tabelle132[[#This Row],[Richtwert
(m²/h)]],0)</f>
        <v>0</v>
      </c>
      <c r="R121" s="118">
        <f>IFERROR(Tabelle132[[#This Row],[Reinigungs-
zeit
(h/Jahr)]]*Tabelle132[[#This Row],[Stunden-verr.-satz
(€)]],0)</f>
        <v>0</v>
      </c>
    </row>
    <row r="122" spans="1:18" ht="31.5" x14ac:dyDescent="0.25">
      <c r="A122" s="114">
        <v>116</v>
      </c>
      <c r="B122" s="115" t="s">
        <v>194</v>
      </c>
      <c r="C122" s="116" t="s">
        <v>195</v>
      </c>
      <c r="D122" s="106" t="s">
        <v>511</v>
      </c>
      <c r="E122" s="138" t="s">
        <v>475</v>
      </c>
      <c r="F122" s="138" t="s">
        <v>476</v>
      </c>
      <c r="G122" s="138" t="s">
        <v>477</v>
      </c>
      <c r="H122" s="138" t="s">
        <v>510</v>
      </c>
      <c r="I122" s="138">
        <v>18.420000000000002</v>
      </c>
      <c r="J122" s="139"/>
      <c r="K122" s="117" t="s">
        <v>184</v>
      </c>
      <c r="L122" s="107" t="s">
        <v>173</v>
      </c>
      <c r="M122" s="138">
        <v>1</v>
      </c>
      <c r="N122" s="93" t="e">
        <f>'STVS Grundreinigung'!$F$66</f>
        <v>#DIV/0!</v>
      </c>
      <c r="O122" s="108"/>
      <c r="P122" s="109">
        <f>Tabelle132[[#This Row],[Boden-
fläche
(m²)]]*Tabelle132[[#This Row],[Reinigungs-
tage/Jahr]]</f>
        <v>18.420000000000002</v>
      </c>
      <c r="Q122" s="109">
        <f>IFERROR(Tabelle132[[#This Row],[Reinigungs-
fläche
(m²/Jahr)]]/Tabelle132[[#This Row],[Richtwert
(m²/h)]],0)</f>
        <v>0</v>
      </c>
      <c r="R122" s="118">
        <f>IFERROR(Tabelle132[[#This Row],[Reinigungs-
zeit
(h/Jahr)]]*Tabelle132[[#This Row],[Stunden-verr.-satz
(€)]],0)</f>
        <v>0</v>
      </c>
    </row>
    <row r="123" spans="1:18" ht="31.5" x14ac:dyDescent="0.25">
      <c r="A123" s="114">
        <v>117</v>
      </c>
      <c r="B123" s="115" t="s">
        <v>194</v>
      </c>
      <c r="C123" s="116" t="s">
        <v>195</v>
      </c>
      <c r="D123" s="106" t="s">
        <v>511</v>
      </c>
      <c r="E123" s="138" t="s">
        <v>478</v>
      </c>
      <c r="F123" s="138" t="s">
        <v>479</v>
      </c>
      <c r="G123" s="138" t="s">
        <v>480</v>
      </c>
      <c r="H123" s="138" t="s">
        <v>510</v>
      </c>
      <c r="I123" s="138">
        <v>11.35</v>
      </c>
      <c r="J123" s="139"/>
      <c r="K123" s="117" t="s">
        <v>184</v>
      </c>
      <c r="L123" s="107" t="s">
        <v>173</v>
      </c>
      <c r="M123" s="138">
        <v>1</v>
      </c>
      <c r="N123" s="93" t="e">
        <f>'STVS Grundreinigung'!$F$66</f>
        <v>#DIV/0!</v>
      </c>
      <c r="O123" s="108"/>
      <c r="P123" s="109">
        <f>Tabelle132[[#This Row],[Boden-
fläche
(m²)]]*Tabelle132[[#This Row],[Reinigungs-
tage/Jahr]]</f>
        <v>11.35</v>
      </c>
      <c r="Q123" s="109">
        <f>IFERROR(Tabelle132[[#This Row],[Reinigungs-
fläche
(m²/Jahr)]]/Tabelle132[[#This Row],[Richtwert
(m²/h)]],0)</f>
        <v>0</v>
      </c>
      <c r="R123" s="118">
        <f>IFERROR(Tabelle132[[#This Row],[Reinigungs-
zeit
(h/Jahr)]]*Tabelle132[[#This Row],[Stunden-verr.-satz
(€)]],0)</f>
        <v>0</v>
      </c>
    </row>
    <row r="124" spans="1:18" ht="31.5" x14ac:dyDescent="0.25">
      <c r="A124" s="114">
        <v>118</v>
      </c>
      <c r="B124" s="115" t="s">
        <v>194</v>
      </c>
      <c r="C124" s="116" t="s">
        <v>195</v>
      </c>
      <c r="D124" s="106" t="s">
        <v>511</v>
      </c>
      <c r="E124" s="138" t="s">
        <v>481</v>
      </c>
      <c r="F124" s="138" t="s">
        <v>482</v>
      </c>
      <c r="G124" s="138" t="s">
        <v>483</v>
      </c>
      <c r="H124" s="138" t="s">
        <v>510</v>
      </c>
      <c r="I124" s="138">
        <v>11.7</v>
      </c>
      <c r="J124" s="139"/>
      <c r="K124" s="117" t="s">
        <v>184</v>
      </c>
      <c r="L124" s="107" t="s">
        <v>173</v>
      </c>
      <c r="M124" s="138">
        <v>1</v>
      </c>
      <c r="N124" s="93" t="e">
        <f>'STVS Grundreinigung'!$F$66</f>
        <v>#DIV/0!</v>
      </c>
      <c r="O124" s="108"/>
      <c r="P124" s="109">
        <f>Tabelle132[[#This Row],[Boden-
fläche
(m²)]]*Tabelle132[[#This Row],[Reinigungs-
tage/Jahr]]</f>
        <v>11.7</v>
      </c>
      <c r="Q124" s="109">
        <f>IFERROR(Tabelle132[[#This Row],[Reinigungs-
fläche
(m²/Jahr)]]/Tabelle132[[#This Row],[Richtwert
(m²/h)]],0)</f>
        <v>0</v>
      </c>
      <c r="R124" s="118">
        <f>IFERROR(Tabelle132[[#This Row],[Reinigungs-
zeit
(h/Jahr)]]*Tabelle132[[#This Row],[Stunden-verr.-satz
(€)]],0)</f>
        <v>0</v>
      </c>
    </row>
    <row r="125" spans="1:18" ht="31.5" x14ac:dyDescent="0.25">
      <c r="A125" s="114">
        <v>119</v>
      </c>
      <c r="B125" s="115" t="s">
        <v>194</v>
      </c>
      <c r="C125" s="116" t="s">
        <v>195</v>
      </c>
      <c r="D125" s="106" t="s">
        <v>511</v>
      </c>
      <c r="E125" s="138" t="s">
        <v>484</v>
      </c>
      <c r="F125" s="138" t="s">
        <v>485</v>
      </c>
      <c r="G125" s="138" t="s">
        <v>486</v>
      </c>
      <c r="H125" s="138" t="s">
        <v>510</v>
      </c>
      <c r="I125" s="138">
        <v>9.31</v>
      </c>
      <c r="J125" s="139"/>
      <c r="K125" s="117" t="s">
        <v>184</v>
      </c>
      <c r="L125" s="107" t="s">
        <v>173</v>
      </c>
      <c r="M125" s="138">
        <v>1</v>
      </c>
      <c r="N125" s="93" t="e">
        <f>'STVS Grundreinigung'!$F$66</f>
        <v>#DIV/0!</v>
      </c>
      <c r="O125" s="108"/>
      <c r="P125" s="109">
        <f>Tabelle132[[#This Row],[Boden-
fläche
(m²)]]*Tabelle132[[#This Row],[Reinigungs-
tage/Jahr]]</f>
        <v>9.31</v>
      </c>
      <c r="Q125" s="109">
        <f>IFERROR(Tabelle132[[#This Row],[Reinigungs-
fläche
(m²/Jahr)]]/Tabelle132[[#This Row],[Richtwert
(m²/h)]],0)</f>
        <v>0</v>
      </c>
      <c r="R125" s="118">
        <f>IFERROR(Tabelle132[[#This Row],[Reinigungs-
zeit
(h/Jahr)]]*Tabelle132[[#This Row],[Stunden-verr.-satz
(€)]],0)</f>
        <v>0</v>
      </c>
    </row>
    <row r="126" spans="1:18" ht="31.5" x14ac:dyDescent="0.25">
      <c r="A126" s="114">
        <v>120</v>
      </c>
      <c r="B126" s="115" t="s">
        <v>194</v>
      </c>
      <c r="C126" s="116" t="s">
        <v>195</v>
      </c>
      <c r="D126" s="106" t="s">
        <v>511</v>
      </c>
      <c r="E126" s="138" t="s">
        <v>487</v>
      </c>
      <c r="F126" s="138" t="s">
        <v>488</v>
      </c>
      <c r="G126" s="138" t="s">
        <v>294</v>
      </c>
      <c r="H126" s="138" t="s">
        <v>510</v>
      </c>
      <c r="I126" s="138">
        <v>13.87</v>
      </c>
      <c r="J126" s="139"/>
      <c r="K126" s="117" t="s">
        <v>184</v>
      </c>
      <c r="L126" s="107" t="s">
        <v>173</v>
      </c>
      <c r="M126" s="138">
        <v>1</v>
      </c>
      <c r="N126" s="93" t="e">
        <f>'STVS Grundreinigung'!$F$66</f>
        <v>#DIV/0!</v>
      </c>
      <c r="O126" s="108"/>
      <c r="P126" s="109">
        <f>Tabelle132[[#This Row],[Boden-
fläche
(m²)]]*Tabelle132[[#This Row],[Reinigungs-
tage/Jahr]]</f>
        <v>13.87</v>
      </c>
      <c r="Q126" s="109">
        <f>IFERROR(Tabelle132[[#This Row],[Reinigungs-
fläche
(m²/Jahr)]]/Tabelle132[[#This Row],[Richtwert
(m²/h)]],0)</f>
        <v>0</v>
      </c>
      <c r="R126" s="118">
        <f>IFERROR(Tabelle132[[#This Row],[Reinigungs-
zeit
(h/Jahr)]]*Tabelle132[[#This Row],[Stunden-verr.-satz
(€)]],0)</f>
        <v>0</v>
      </c>
    </row>
    <row r="127" spans="1:18" ht="31.5" x14ac:dyDescent="0.25">
      <c r="A127" s="114">
        <v>121</v>
      </c>
      <c r="B127" s="115" t="s">
        <v>194</v>
      </c>
      <c r="C127" s="116" t="s">
        <v>195</v>
      </c>
      <c r="D127" s="106" t="s">
        <v>511</v>
      </c>
      <c r="E127" s="138" t="s">
        <v>489</v>
      </c>
      <c r="F127" s="138" t="s">
        <v>490</v>
      </c>
      <c r="G127" s="138" t="s">
        <v>483</v>
      </c>
      <c r="H127" s="138" t="s">
        <v>510</v>
      </c>
      <c r="I127" s="138">
        <v>13.59</v>
      </c>
      <c r="J127" s="139"/>
      <c r="K127" s="117" t="s">
        <v>184</v>
      </c>
      <c r="L127" s="107" t="s">
        <v>173</v>
      </c>
      <c r="M127" s="138">
        <v>1</v>
      </c>
      <c r="N127" s="93" t="e">
        <f>'STVS Grundreinigung'!$F$66</f>
        <v>#DIV/0!</v>
      </c>
      <c r="O127" s="108"/>
      <c r="P127" s="109">
        <f>Tabelle132[[#This Row],[Boden-
fläche
(m²)]]*Tabelle132[[#This Row],[Reinigungs-
tage/Jahr]]</f>
        <v>13.59</v>
      </c>
      <c r="Q127" s="109">
        <f>IFERROR(Tabelle132[[#This Row],[Reinigungs-
fläche
(m²/Jahr)]]/Tabelle132[[#This Row],[Richtwert
(m²/h)]],0)</f>
        <v>0</v>
      </c>
      <c r="R127" s="118">
        <f>IFERROR(Tabelle132[[#This Row],[Reinigungs-
zeit
(h/Jahr)]]*Tabelle132[[#This Row],[Stunden-verr.-satz
(€)]],0)</f>
        <v>0</v>
      </c>
    </row>
    <row r="128" spans="1:18" ht="31.5" x14ac:dyDescent="0.25">
      <c r="A128" s="114">
        <v>122</v>
      </c>
      <c r="B128" s="115" t="s">
        <v>194</v>
      </c>
      <c r="C128" s="116" t="s">
        <v>195</v>
      </c>
      <c r="D128" s="106" t="s">
        <v>511</v>
      </c>
      <c r="E128" s="138" t="s">
        <v>491</v>
      </c>
      <c r="F128" s="138" t="s">
        <v>492</v>
      </c>
      <c r="G128" s="138" t="s">
        <v>294</v>
      </c>
      <c r="H128" s="138" t="s">
        <v>510</v>
      </c>
      <c r="I128" s="138">
        <v>8.84</v>
      </c>
      <c r="J128" s="139"/>
      <c r="K128" s="117" t="s">
        <v>184</v>
      </c>
      <c r="L128" s="107" t="s">
        <v>173</v>
      </c>
      <c r="M128" s="138">
        <v>1</v>
      </c>
      <c r="N128" s="93" t="e">
        <f>'STVS Grundreinigung'!$F$66</f>
        <v>#DIV/0!</v>
      </c>
      <c r="O128" s="108"/>
      <c r="P128" s="109">
        <f>Tabelle132[[#This Row],[Boden-
fläche
(m²)]]*Tabelle132[[#This Row],[Reinigungs-
tage/Jahr]]</f>
        <v>8.84</v>
      </c>
      <c r="Q128" s="109">
        <f>IFERROR(Tabelle132[[#This Row],[Reinigungs-
fläche
(m²/Jahr)]]/Tabelle132[[#This Row],[Richtwert
(m²/h)]],0)</f>
        <v>0</v>
      </c>
      <c r="R128" s="118">
        <f>IFERROR(Tabelle132[[#This Row],[Reinigungs-
zeit
(h/Jahr)]]*Tabelle132[[#This Row],[Stunden-verr.-satz
(€)]],0)</f>
        <v>0</v>
      </c>
    </row>
    <row r="129" spans="1:18" ht="31.5" x14ac:dyDescent="0.25">
      <c r="A129" s="114">
        <v>123</v>
      </c>
      <c r="B129" s="115" t="s">
        <v>194</v>
      </c>
      <c r="C129" s="116" t="s">
        <v>195</v>
      </c>
      <c r="D129" s="106" t="s">
        <v>511</v>
      </c>
      <c r="E129" s="138" t="s">
        <v>493</v>
      </c>
      <c r="F129" s="138" t="s">
        <v>494</v>
      </c>
      <c r="G129" s="138" t="s">
        <v>483</v>
      </c>
      <c r="H129" s="138" t="s">
        <v>510</v>
      </c>
      <c r="I129" s="138">
        <v>13.87</v>
      </c>
      <c r="J129" s="139"/>
      <c r="K129" s="117" t="s">
        <v>184</v>
      </c>
      <c r="L129" s="107" t="s">
        <v>173</v>
      </c>
      <c r="M129" s="138">
        <v>1</v>
      </c>
      <c r="N129" s="93" t="e">
        <f>'STVS Grundreinigung'!$F$66</f>
        <v>#DIV/0!</v>
      </c>
      <c r="O129" s="108"/>
      <c r="P129" s="109">
        <f>Tabelle132[[#This Row],[Boden-
fläche
(m²)]]*Tabelle132[[#This Row],[Reinigungs-
tage/Jahr]]</f>
        <v>13.87</v>
      </c>
      <c r="Q129" s="109">
        <f>IFERROR(Tabelle132[[#This Row],[Reinigungs-
fläche
(m²/Jahr)]]/Tabelle132[[#This Row],[Richtwert
(m²/h)]],0)</f>
        <v>0</v>
      </c>
      <c r="R129" s="118">
        <f>IFERROR(Tabelle132[[#This Row],[Reinigungs-
zeit
(h/Jahr)]]*Tabelle132[[#This Row],[Stunden-verr.-satz
(€)]],0)</f>
        <v>0</v>
      </c>
    </row>
    <row r="130" spans="1:18" ht="31.5" x14ac:dyDescent="0.25">
      <c r="A130" s="114">
        <v>124</v>
      </c>
      <c r="B130" s="115" t="s">
        <v>194</v>
      </c>
      <c r="C130" s="116" t="s">
        <v>195</v>
      </c>
      <c r="D130" s="106" t="s">
        <v>511</v>
      </c>
      <c r="E130" s="138" t="s">
        <v>495</v>
      </c>
      <c r="F130" s="138" t="s">
        <v>496</v>
      </c>
      <c r="G130" s="138" t="s">
        <v>483</v>
      </c>
      <c r="H130" s="138" t="s">
        <v>510</v>
      </c>
      <c r="I130" s="138">
        <v>14.06</v>
      </c>
      <c r="J130" s="139"/>
      <c r="K130" s="117" t="s">
        <v>184</v>
      </c>
      <c r="L130" s="107" t="s">
        <v>173</v>
      </c>
      <c r="M130" s="138">
        <v>1</v>
      </c>
      <c r="N130" s="93" t="e">
        <f>'STVS Grundreinigung'!$F$66</f>
        <v>#DIV/0!</v>
      </c>
      <c r="O130" s="108"/>
      <c r="P130" s="109">
        <f>Tabelle132[[#This Row],[Boden-
fläche
(m²)]]*Tabelle132[[#This Row],[Reinigungs-
tage/Jahr]]</f>
        <v>14.06</v>
      </c>
      <c r="Q130" s="109">
        <f>IFERROR(Tabelle132[[#This Row],[Reinigungs-
fläche
(m²/Jahr)]]/Tabelle132[[#This Row],[Richtwert
(m²/h)]],0)</f>
        <v>0</v>
      </c>
      <c r="R130" s="118">
        <f>IFERROR(Tabelle132[[#This Row],[Reinigungs-
zeit
(h/Jahr)]]*Tabelle132[[#This Row],[Stunden-verr.-satz
(€)]],0)</f>
        <v>0</v>
      </c>
    </row>
    <row r="131" spans="1:18" ht="31.5" x14ac:dyDescent="0.25">
      <c r="A131" s="114">
        <v>125</v>
      </c>
      <c r="B131" s="115" t="s">
        <v>194</v>
      </c>
      <c r="C131" s="116" t="s">
        <v>195</v>
      </c>
      <c r="D131" s="106" t="s">
        <v>511</v>
      </c>
      <c r="E131" s="138" t="s">
        <v>497</v>
      </c>
      <c r="F131" s="138" t="s">
        <v>498</v>
      </c>
      <c r="G131" s="138" t="s">
        <v>499</v>
      </c>
      <c r="H131" s="138" t="s">
        <v>510</v>
      </c>
      <c r="I131" s="138">
        <v>57.47</v>
      </c>
      <c r="J131" s="139"/>
      <c r="K131" s="117" t="s">
        <v>184</v>
      </c>
      <c r="L131" s="107" t="s">
        <v>173</v>
      </c>
      <c r="M131" s="138">
        <v>1</v>
      </c>
      <c r="N131" s="93" t="e">
        <f>'STVS Grundreinigung'!$F$66</f>
        <v>#DIV/0!</v>
      </c>
      <c r="O131" s="108"/>
      <c r="P131" s="109">
        <f>Tabelle132[[#This Row],[Boden-
fläche
(m²)]]*Tabelle132[[#This Row],[Reinigungs-
tage/Jahr]]</f>
        <v>57.47</v>
      </c>
      <c r="Q131" s="109">
        <f>IFERROR(Tabelle132[[#This Row],[Reinigungs-
fläche
(m²/Jahr)]]/Tabelle132[[#This Row],[Richtwert
(m²/h)]],0)</f>
        <v>0</v>
      </c>
      <c r="R131" s="118">
        <f>IFERROR(Tabelle132[[#This Row],[Reinigungs-
zeit
(h/Jahr)]]*Tabelle132[[#This Row],[Stunden-verr.-satz
(€)]],0)</f>
        <v>0</v>
      </c>
    </row>
    <row r="132" spans="1:18" ht="31.5" x14ac:dyDescent="0.25">
      <c r="A132" s="114">
        <v>126</v>
      </c>
      <c r="B132" s="115" t="s">
        <v>194</v>
      </c>
      <c r="C132" s="116" t="s">
        <v>195</v>
      </c>
      <c r="D132" s="106" t="s">
        <v>511</v>
      </c>
      <c r="E132" s="138" t="s">
        <v>500</v>
      </c>
      <c r="F132" s="138" t="s">
        <v>501</v>
      </c>
      <c r="G132" s="138" t="s">
        <v>190</v>
      </c>
      <c r="H132" s="138" t="s">
        <v>510</v>
      </c>
      <c r="I132" s="138">
        <v>4.99</v>
      </c>
      <c r="J132" s="139"/>
      <c r="K132" s="117" t="s">
        <v>184</v>
      </c>
      <c r="L132" s="107" t="s">
        <v>173</v>
      </c>
      <c r="M132" s="138">
        <v>1</v>
      </c>
      <c r="N132" s="93" t="e">
        <f>'STVS Grundreinigung'!$F$66</f>
        <v>#DIV/0!</v>
      </c>
      <c r="O132" s="108"/>
      <c r="P132" s="109">
        <f>Tabelle132[[#This Row],[Boden-
fläche
(m²)]]*Tabelle132[[#This Row],[Reinigungs-
tage/Jahr]]</f>
        <v>4.99</v>
      </c>
      <c r="Q132" s="109">
        <f>IFERROR(Tabelle132[[#This Row],[Reinigungs-
fläche
(m²/Jahr)]]/Tabelle132[[#This Row],[Richtwert
(m²/h)]],0)</f>
        <v>0</v>
      </c>
      <c r="R132" s="118">
        <f>IFERROR(Tabelle132[[#This Row],[Reinigungs-
zeit
(h/Jahr)]]*Tabelle132[[#This Row],[Stunden-verr.-satz
(€)]],0)</f>
        <v>0</v>
      </c>
    </row>
    <row r="133" spans="1:18" ht="31.5" x14ac:dyDescent="0.25">
      <c r="A133" s="114">
        <v>127</v>
      </c>
      <c r="B133" s="115" t="s">
        <v>194</v>
      </c>
      <c r="C133" s="116" t="s">
        <v>195</v>
      </c>
      <c r="D133" s="106" t="s">
        <v>511</v>
      </c>
      <c r="E133" s="138" t="s">
        <v>502</v>
      </c>
      <c r="F133" s="138" t="s">
        <v>503</v>
      </c>
      <c r="G133" s="138" t="s">
        <v>288</v>
      </c>
      <c r="H133" s="138" t="s">
        <v>510</v>
      </c>
      <c r="I133" s="138">
        <v>9.66</v>
      </c>
      <c r="J133" s="139"/>
      <c r="K133" s="117" t="s">
        <v>184</v>
      </c>
      <c r="L133" s="107" t="s">
        <v>173</v>
      </c>
      <c r="M133" s="138">
        <v>1</v>
      </c>
      <c r="N133" s="93" t="e">
        <f>'STVS Grundreinigung'!$F$66</f>
        <v>#DIV/0!</v>
      </c>
      <c r="O133" s="108"/>
      <c r="P133" s="109">
        <f>Tabelle132[[#This Row],[Boden-
fläche
(m²)]]*Tabelle132[[#This Row],[Reinigungs-
tage/Jahr]]</f>
        <v>9.66</v>
      </c>
      <c r="Q133" s="109">
        <f>IFERROR(Tabelle132[[#This Row],[Reinigungs-
fläche
(m²/Jahr)]]/Tabelle132[[#This Row],[Richtwert
(m²/h)]],0)</f>
        <v>0</v>
      </c>
      <c r="R133" s="118">
        <f>IFERROR(Tabelle132[[#This Row],[Reinigungs-
zeit
(h/Jahr)]]*Tabelle132[[#This Row],[Stunden-verr.-satz
(€)]],0)</f>
        <v>0</v>
      </c>
    </row>
    <row r="134" spans="1:18" ht="31.5" x14ac:dyDescent="0.25">
      <c r="A134" s="114">
        <v>128</v>
      </c>
      <c r="B134" s="115" t="s">
        <v>194</v>
      </c>
      <c r="C134" s="116" t="s">
        <v>195</v>
      </c>
      <c r="D134" s="106" t="s">
        <v>511</v>
      </c>
      <c r="E134" s="138" t="s">
        <v>504</v>
      </c>
      <c r="F134" s="138" t="s">
        <v>505</v>
      </c>
      <c r="G134" s="138" t="s">
        <v>190</v>
      </c>
      <c r="H134" s="138" t="s">
        <v>510</v>
      </c>
      <c r="I134" s="138">
        <v>6.65</v>
      </c>
      <c r="J134" s="139"/>
      <c r="K134" s="117" t="s">
        <v>184</v>
      </c>
      <c r="L134" s="107" t="s">
        <v>173</v>
      </c>
      <c r="M134" s="138">
        <v>1</v>
      </c>
      <c r="N134" s="93" t="e">
        <f>'STVS Grundreinigung'!$F$66</f>
        <v>#DIV/0!</v>
      </c>
      <c r="O134" s="108"/>
      <c r="P134" s="109">
        <f>Tabelle132[[#This Row],[Boden-
fläche
(m²)]]*Tabelle132[[#This Row],[Reinigungs-
tage/Jahr]]</f>
        <v>6.65</v>
      </c>
      <c r="Q134" s="109">
        <f>IFERROR(Tabelle132[[#This Row],[Reinigungs-
fläche
(m²/Jahr)]]/Tabelle132[[#This Row],[Richtwert
(m²/h)]],0)</f>
        <v>0</v>
      </c>
      <c r="R134" s="118">
        <f>IFERROR(Tabelle132[[#This Row],[Reinigungs-
zeit
(h/Jahr)]]*Tabelle132[[#This Row],[Stunden-verr.-satz
(€)]],0)</f>
        <v>0</v>
      </c>
    </row>
    <row r="135" spans="1:18" ht="31.5" x14ac:dyDescent="0.25">
      <c r="A135" s="114">
        <v>129</v>
      </c>
      <c r="B135" s="115" t="s">
        <v>194</v>
      </c>
      <c r="C135" s="116" t="s">
        <v>195</v>
      </c>
      <c r="D135" s="106" t="s">
        <v>669</v>
      </c>
      <c r="E135" s="138"/>
      <c r="F135" s="138" t="s">
        <v>512</v>
      </c>
      <c r="G135" s="138" t="s">
        <v>513</v>
      </c>
      <c r="H135" s="138" t="s">
        <v>506</v>
      </c>
      <c r="I135" s="138">
        <v>9.3699999999999992</v>
      </c>
      <c r="J135" s="139"/>
      <c r="K135" s="117" t="s">
        <v>184</v>
      </c>
      <c r="L135" s="107" t="s">
        <v>173</v>
      </c>
      <c r="M135" s="138">
        <v>1</v>
      </c>
      <c r="N135" s="93" t="e">
        <f>'STVS Grundreinigung'!$F$66</f>
        <v>#DIV/0!</v>
      </c>
      <c r="O135" s="108"/>
      <c r="P135" s="109">
        <f>Tabelle132[[#This Row],[Boden-
fläche
(m²)]]*Tabelle132[[#This Row],[Reinigungs-
tage/Jahr]]</f>
        <v>9.3699999999999992</v>
      </c>
      <c r="Q135" s="109">
        <f>IFERROR(Tabelle132[[#This Row],[Reinigungs-
fläche
(m²/Jahr)]]/Tabelle132[[#This Row],[Richtwert
(m²/h)]],0)</f>
        <v>0</v>
      </c>
      <c r="R135" s="118">
        <f>IFERROR(Tabelle132[[#This Row],[Reinigungs-
zeit
(h/Jahr)]]*Tabelle132[[#This Row],[Stunden-verr.-satz
(€)]],0)</f>
        <v>0</v>
      </c>
    </row>
    <row r="136" spans="1:18" ht="31.5" x14ac:dyDescent="0.25">
      <c r="A136" s="114">
        <v>130</v>
      </c>
      <c r="B136" s="115" t="s">
        <v>194</v>
      </c>
      <c r="C136" s="116" t="s">
        <v>195</v>
      </c>
      <c r="D136" s="106" t="s">
        <v>669</v>
      </c>
      <c r="E136" s="138" t="s">
        <v>514</v>
      </c>
      <c r="F136" s="138" t="s">
        <v>515</v>
      </c>
      <c r="G136" s="138" t="s">
        <v>516</v>
      </c>
      <c r="H136" s="138" t="s">
        <v>507</v>
      </c>
      <c r="I136" s="138">
        <v>15.83</v>
      </c>
      <c r="J136" s="139"/>
      <c r="K136" s="117" t="s">
        <v>184</v>
      </c>
      <c r="L136" s="107" t="s">
        <v>173</v>
      </c>
      <c r="M136" s="138">
        <v>1</v>
      </c>
      <c r="N136" s="93" t="e">
        <f>'STVS Grundreinigung'!$F$66</f>
        <v>#DIV/0!</v>
      </c>
      <c r="O136" s="108"/>
      <c r="P136" s="109">
        <f>Tabelle132[[#This Row],[Boden-
fläche
(m²)]]*Tabelle132[[#This Row],[Reinigungs-
tage/Jahr]]</f>
        <v>15.83</v>
      </c>
      <c r="Q136" s="109">
        <f>IFERROR(Tabelle132[[#This Row],[Reinigungs-
fläche
(m²/Jahr)]]/Tabelle132[[#This Row],[Richtwert
(m²/h)]],0)</f>
        <v>0</v>
      </c>
      <c r="R136" s="118">
        <f>IFERROR(Tabelle132[[#This Row],[Reinigungs-
zeit
(h/Jahr)]]*Tabelle132[[#This Row],[Stunden-verr.-satz
(€)]],0)</f>
        <v>0</v>
      </c>
    </row>
    <row r="137" spans="1:18" ht="31.5" x14ac:dyDescent="0.25">
      <c r="A137" s="114">
        <v>131</v>
      </c>
      <c r="B137" s="115" t="s">
        <v>194</v>
      </c>
      <c r="C137" s="116" t="s">
        <v>195</v>
      </c>
      <c r="D137" s="106" t="s">
        <v>669</v>
      </c>
      <c r="E137" s="138" t="s">
        <v>517</v>
      </c>
      <c r="F137" s="138" t="s">
        <v>518</v>
      </c>
      <c r="G137" s="138" t="s">
        <v>519</v>
      </c>
      <c r="H137" s="138" t="s">
        <v>507</v>
      </c>
      <c r="I137" s="138">
        <v>12.91</v>
      </c>
      <c r="J137" s="139"/>
      <c r="K137" s="117" t="s">
        <v>184</v>
      </c>
      <c r="L137" s="107" t="s">
        <v>173</v>
      </c>
      <c r="M137" s="138">
        <v>1</v>
      </c>
      <c r="N137" s="93" t="e">
        <f>'STVS Grundreinigung'!$F$66</f>
        <v>#DIV/0!</v>
      </c>
      <c r="O137" s="108"/>
      <c r="P137" s="109">
        <f>Tabelle132[[#This Row],[Boden-
fläche
(m²)]]*Tabelle132[[#This Row],[Reinigungs-
tage/Jahr]]</f>
        <v>12.91</v>
      </c>
      <c r="Q137" s="109">
        <f>IFERROR(Tabelle132[[#This Row],[Reinigungs-
fläche
(m²/Jahr)]]/Tabelle132[[#This Row],[Richtwert
(m²/h)]],0)</f>
        <v>0</v>
      </c>
      <c r="R137" s="118">
        <f>IFERROR(Tabelle132[[#This Row],[Reinigungs-
zeit
(h/Jahr)]]*Tabelle132[[#This Row],[Stunden-verr.-satz
(€)]],0)</f>
        <v>0</v>
      </c>
    </row>
    <row r="138" spans="1:18" ht="31.5" x14ac:dyDescent="0.25">
      <c r="A138" s="114">
        <v>132</v>
      </c>
      <c r="B138" s="115" t="s">
        <v>194</v>
      </c>
      <c r="C138" s="116" t="s">
        <v>195</v>
      </c>
      <c r="D138" s="106" t="s">
        <v>669</v>
      </c>
      <c r="E138" s="138" t="s">
        <v>520</v>
      </c>
      <c r="F138" s="138" t="s">
        <v>521</v>
      </c>
      <c r="G138" s="138" t="s">
        <v>180</v>
      </c>
      <c r="H138" s="138" t="s">
        <v>507</v>
      </c>
      <c r="I138" s="138">
        <v>11.28</v>
      </c>
      <c r="J138" s="139"/>
      <c r="K138" s="117" t="s">
        <v>184</v>
      </c>
      <c r="L138" s="107" t="s">
        <v>173</v>
      </c>
      <c r="M138" s="138">
        <v>1</v>
      </c>
      <c r="N138" s="93" t="e">
        <f>'STVS Grundreinigung'!$F$66</f>
        <v>#DIV/0!</v>
      </c>
      <c r="O138" s="108"/>
      <c r="P138" s="109">
        <f>Tabelle132[[#This Row],[Boden-
fläche
(m²)]]*Tabelle132[[#This Row],[Reinigungs-
tage/Jahr]]</f>
        <v>11.28</v>
      </c>
      <c r="Q138" s="109">
        <f>IFERROR(Tabelle132[[#This Row],[Reinigungs-
fläche
(m²/Jahr)]]/Tabelle132[[#This Row],[Richtwert
(m²/h)]],0)</f>
        <v>0</v>
      </c>
      <c r="R138" s="118">
        <f>IFERROR(Tabelle132[[#This Row],[Reinigungs-
zeit
(h/Jahr)]]*Tabelle132[[#This Row],[Stunden-verr.-satz
(€)]],0)</f>
        <v>0</v>
      </c>
    </row>
    <row r="139" spans="1:18" ht="31.5" x14ac:dyDescent="0.25">
      <c r="A139" s="114">
        <v>133</v>
      </c>
      <c r="B139" s="115" t="s">
        <v>194</v>
      </c>
      <c r="C139" s="116" t="s">
        <v>195</v>
      </c>
      <c r="D139" s="106" t="s">
        <v>669</v>
      </c>
      <c r="E139" s="138" t="s">
        <v>522</v>
      </c>
      <c r="F139" s="138" t="s">
        <v>523</v>
      </c>
      <c r="G139" s="138" t="s">
        <v>179</v>
      </c>
      <c r="H139" s="138" t="s">
        <v>507</v>
      </c>
      <c r="I139" s="138">
        <v>8.73</v>
      </c>
      <c r="J139" s="139"/>
      <c r="K139" s="117" t="s">
        <v>184</v>
      </c>
      <c r="L139" s="107" t="s">
        <v>173</v>
      </c>
      <c r="M139" s="138">
        <v>1</v>
      </c>
      <c r="N139" s="93" t="e">
        <f>'STVS Grundreinigung'!$F$66</f>
        <v>#DIV/0!</v>
      </c>
      <c r="O139" s="108"/>
      <c r="P139" s="109">
        <f>Tabelle132[[#This Row],[Boden-
fläche
(m²)]]*Tabelle132[[#This Row],[Reinigungs-
tage/Jahr]]</f>
        <v>8.73</v>
      </c>
      <c r="Q139" s="109">
        <f>IFERROR(Tabelle132[[#This Row],[Reinigungs-
fläche
(m²/Jahr)]]/Tabelle132[[#This Row],[Richtwert
(m²/h)]],0)</f>
        <v>0</v>
      </c>
      <c r="R139" s="118">
        <f>IFERROR(Tabelle132[[#This Row],[Reinigungs-
zeit
(h/Jahr)]]*Tabelle132[[#This Row],[Stunden-verr.-satz
(€)]],0)</f>
        <v>0</v>
      </c>
    </row>
    <row r="140" spans="1:18" ht="31.5" x14ac:dyDescent="0.25">
      <c r="A140" s="114">
        <v>134</v>
      </c>
      <c r="B140" s="115" t="s">
        <v>194</v>
      </c>
      <c r="C140" s="116" t="s">
        <v>195</v>
      </c>
      <c r="D140" s="106" t="s">
        <v>669</v>
      </c>
      <c r="E140" s="138" t="s">
        <v>524</v>
      </c>
      <c r="F140" s="138" t="s">
        <v>525</v>
      </c>
      <c r="G140" s="138" t="s">
        <v>343</v>
      </c>
      <c r="H140" s="138" t="s">
        <v>507</v>
      </c>
      <c r="I140" s="138">
        <v>9.86</v>
      </c>
      <c r="J140" s="139"/>
      <c r="K140" s="117" t="s">
        <v>184</v>
      </c>
      <c r="L140" s="107" t="s">
        <v>173</v>
      </c>
      <c r="M140" s="138">
        <v>1</v>
      </c>
      <c r="N140" s="93" t="e">
        <f>'STVS Grundreinigung'!$F$66</f>
        <v>#DIV/0!</v>
      </c>
      <c r="O140" s="108"/>
      <c r="P140" s="109">
        <f>Tabelle132[[#This Row],[Boden-
fläche
(m²)]]*Tabelle132[[#This Row],[Reinigungs-
tage/Jahr]]</f>
        <v>9.86</v>
      </c>
      <c r="Q140" s="109">
        <f>IFERROR(Tabelle132[[#This Row],[Reinigungs-
fläche
(m²/Jahr)]]/Tabelle132[[#This Row],[Richtwert
(m²/h)]],0)</f>
        <v>0</v>
      </c>
      <c r="R140" s="118">
        <f>IFERROR(Tabelle132[[#This Row],[Reinigungs-
zeit
(h/Jahr)]]*Tabelle132[[#This Row],[Stunden-verr.-satz
(€)]],0)</f>
        <v>0</v>
      </c>
    </row>
    <row r="141" spans="1:18" ht="31.5" x14ac:dyDescent="0.25">
      <c r="A141" s="114">
        <v>135</v>
      </c>
      <c r="B141" s="115" t="s">
        <v>194</v>
      </c>
      <c r="C141" s="116" t="s">
        <v>195</v>
      </c>
      <c r="D141" s="106" t="s">
        <v>669</v>
      </c>
      <c r="E141" s="138" t="s">
        <v>526</v>
      </c>
      <c r="F141" s="138" t="s">
        <v>527</v>
      </c>
      <c r="G141" s="138" t="s">
        <v>204</v>
      </c>
      <c r="H141" s="138" t="s">
        <v>508</v>
      </c>
      <c r="I141" s="138">
        <v>23.14</v>
      </c>
      <c r="J141" s="139"/>
      <c r="K141" s="117" t="s">
        <v>184</v>
      </c>
      <c r="L141" s="107" t="s">
        <v>173</v>
      </c>
      <c r="M141" s="138">
        <v>1</v>
      </c>
      <c r="N141" s="93" t="e">
        <f>'STVS Grundreinigung'!$F$66</f>
        <v>#DIV/0!</v>
      </c>
      <c r="O141" s="108"/>
      <c r="P141" s="109">
        <f>Tabelle132[[#This Row],[Boden-
fläche
(m²)]]*Tabelle132[[#This Row],[Reinigungs-
tage/Jahr]]</f>
        <v>23.14</v>
      </c>
      <c r="Q141" s="109">
        <f>IFERROR(Tabelle132[[#This Row],[Reinigungs-
fläche
(m²/Jahr)]]/Tabelle132[[#This Row],[Richtwert
(m²/h)]],0)</f>
        <v>0</v>
      </c>
      <c r="R141" s="118">
        <f>IFERROR(Tabelle132[[#This Row],[Reinigungs-
zeit
(h/Jahr)]]*Tabelle132[[#This Row],[Stunden-verr.-satz
(€)]],0)</f>
        <v>0</v>
      </c>
    </row>
    <row r="142" spans="1:18" ht="31.5" x14ac:dyDescent="0.25">
      <c r="A142" s="114">
        <v>136</v>
      </c>
      <c r="B142" s="115" t="s">
        <v>194</v>
      </c>
      <c r="C142" s="116" t="s">
        <v>195</v>
      </c>
      <c r="D142" s="106" t="s">
        <v>669</v>
      </c>
      <c r="E142" s="138" t="s">
        <v>528</v>
      </c>
      <c r="F142" s="138" t="s">
        <v>529</v>
      </c>
      <c r="G142" s="138" t="s">
        <v>207</v>
      </c>
      <c r="H142" s="138" t="s">
        <v>508</v>
      </c>
      <c r="I142" s="138">
        <v>23.14</v>
      </c>
      <c r="J142" s="139"/>
      <c r="K142" s="117" t="s">
        <v>184</v>
      </c>
      <c r="L142" s="107" t="s">
        <v>173</v>
      </c>
      <c r="M142" s="138">
        <v>1</v>
      </c>
      <c r="N142" s="93" t="e">
        <f>'STVS Grundreinigung'!$F$66</f>
        <v>#DIV/0!</v>
      </c>
      <c r="O142" s="108"/>
      <c r="P142" s="109">
        <f>Tabelle132[[#This Row],[Boden-
fläche
(m²)]]*Tabelle132[[#This Row],[Reinigungs-
tage/Jahr]]</f>
        <v>23.14</v>
      </c>
      <c r="Q142" s="109">
        <f>IFERROR(Tabelle132[[#This Row],[Reinigungs-
fläche
(m²/Jahr)]]/Tabelle132[[#This Row],[Richtwert
(m²/h)]],0)</f>
        <v>0</v>
      </c>
      <c r="R142" s="118">
        <f>IFERROR(Tabelle132[[#This Row],[Reinigungs-
zeit
(h/Jahr)]]*Tabelle132[[#This Row],[Stunden-verr.-satz
(€)]],0)</f>
        <v>0</v>
      </c>
    </row>
    <row r="143" spans="1:18" ht="31.5" x14ac:dyDescent="0.25">
      <c r="A143" s="114">
        <v>137</v>
      </c>
      <c r="B143" s="115" t="s">
        <v>194</v>
      </c>
      <c r="C143" s="116" t="s">
        <v>195</v>
      </c>
      <c r="D143" s="106" t="s">
        <v>669</v>
      </c>
      <c r="E143" s="138" t="s">
        <v>530</v>
      </c>
      <c r="F143" s="138" t="s">
        <v>531</v>
      </c>
      <c r="G143" s="138" t="s">
        <v>240</v>
      </c>
      <c r="H143" s="138" t="s">
        <v>670</v>
      </c>
      <c r="I143" s="138">
        <v>17.45</v>
      </c>
      <c r="J143" s="139"/>
      <c r="K143" s="117" t="s">
        <v>184</v>
      </c>
      <c r="L143" s="107" t="s">
        <v>173</v>
      </c>
      <c r="M143" s="138">
        <v>1</v>
      </c>
      <c r="N143" s="93" t="e">
        <f>'STVS Grundreinigung'!$F$66</f>
        <v>#DIV/0!</v>
      </c>
      <c r="O143" s="108"/>
      <c r="P143" s="109">
        <f>Tabelle132[[#This Row],[Boden-
fläche
(m²)]]*Tabelle132[[#This Row],[Reinigungs-
tage/Jahr]]</f>
        <v>17.45</v>
      </c>
      <c r="Q143" s="109">
        <f>IFERROR(Tabelle132[[#This Row],[Reinigungs-
fläche
(m²/Jahr)]]/Tabelle132[[#This Row],[Richtwert
(m²/h)]],0)</f>
        <v>0</v>
      </c>
      <c r="R143" s="118">
        <f>IFERROR(Tabelle132[[#This Row],[Reinigungs-
zeit
(h/Jahr)]]*Tabelle132[[#This Row],[Stunden-verr.-satz
(€)]],0)</f>
        <v>0</v>
      </c>
    </row>
    <row r="144" spans="1:18" ht="31.5" x14ac:dyDescent="0.25">
      <c r="A144" s="114">
        <v>138</v>
      </c>
      <c r="B144" s="115" t="s">
        <v>194</v>
      </c>
      <c r="C144" s="116" t="s">
        <v>195</v>
      </c>
      <c r="D144" s="106" t="s">
        <v>669</v>
      </c>
      <c r="E144" s="138" t="s">
        <v>532</v>
      </c>
      <c r="F144" s="138" t="s">
        <v>533</v>
      </c>
      <c r="G144" s="138" t="s">
        <v>243</v>
      </c>
      <c r="H144" s="138" t="s">
        <v>670</v>
      </c>
      <c r="I144" s="138">
        <v>21.08</v>
      </c>
      <c r="J144" s="139"/>
      <c r="K144" s="117" t="s">
        <v>184</v>
      </c>
      <c r="L144" s="107" t="s">
        <v>173</v>
      </c>
      <c r="M144" s="138">
        <v>1</v>
      </c>
      <c r="N144" s="93" t="e">
        <f>'STVS Grundreinigung'!$F$66</f>
        <v>#DIV/0!</v>
      </c>
      <c r="O144" s="108"/>
      <c r="P144" s="109">
        <f>Tabelle132[[#This Row],[Boden-
fläche
(m²)]]*Tabelle132[[#This Row],[Reinigungs-
tage/Jahr]]</f>
        <v>21.08</v>
      </c>
      <c r="Q144" s="109">
        <f>IFERROR(Tabelle132[[#This Row],[Reinigungs-
fläche
(m²/Jahr)]]/Tabelle132[[#This Row],[Richtwert
(m²/h)]],0)</f>
        <v>0</v>
      </c>
      <c r="R144" s="118">
        <f>IFERROR(Tabelle132[[#This Row],[Reinigungs-
zeit
(h/Jahr)]]*Tabelle132[[#This Row],[Stunden-verr.-satz
(€)]],0)</f>
        <v>0</v>
      </c>
    </row>
    <row r="145" spans="1:18" ht="31.5" x14ac:dyDescent="0.25">
      <c r="A145" s="114">
        <v>139</v>
      </c>
      <c r="B145" s="115" t="s">
        <v>194</v>
      </c>
      <c r="C145" s="116" t="s">
        <v>195</v>
      </c>
      <c r="D145" s="106" t="s">
        <v>669</v>
      </c>
      <c r="E145" s="138" t="s">
        <v>534</v>
      </c>
      <c r="F145" s="138" t="s">
        <v>535</v>
      </c>
      <c r="G145" s="138" t="s">
        <v>240</v>
      </c>
      <c r="H145" s="138" t="s">
        <v>670</v>
      </c>
      <c r="I145" s="138">
        <v>18.04</v>
      </c>
      <c r="J145" s="139"/>
      <c r="K145" s="117" t="s">
        <v>184</v>
      </c>
      <c r="L145" s="107" t="s">
        <v>173</v>
      </c>
      <c r="M145" s="138">
        <v>1</v>
      </c>
      <c r="N145" s="93" t="e">
        <f>'STVS Grundreinigung'!$F$66</f>
        <v>#DIV/0!</v>
      </c>
      <c r="O145" s="108"/>
      <c r="P145" s="109">
        <f>Tabelle132[[#This Row],[Boden-
fläche
(m²)]]*Tabelle132[[#This Row],[Reinigungs-
tage/Jahr]]</f>
        <v>18.04</v>
      </c>
      <c r="Q145" s="109">
        <f>IFERROR(Tabelle132[[#This Row],[Reinigungs-
fläche
(m²/Jahr)]]/Tabelle132[[#This Row],[Richtwert
(m²/h)]],0)</f>
        <v>0</v>
      </c>
      <c r="R145" s="118">
        <f>IFERROR(Tabelle132[[#This Row],[Reinigungs-
zeit
(h/Jahr)]]*Tabelle132[[#This Row],[Stunden-verr.-satz
(€)]],0)</f>
        <v>0</v>
      </c>
    </row>
    <row r="146" spans="1:18" ht="31.5" x14ac:dyDescent="0.25">
      <c r="A146" s="114">
        <v>140</v>
      </c>
      <c r="B146" s="115" t="s">
        <v>194</v>
      </c>
      <c r="C146" s="116" t="s">
        <v>195</v>
      </c>
      <c r="D146" s="106" t="s">
        <v>669</v>
      </c>
      <c r="E146" s="138" t="s">
        <v>536</v>
      </c>
      <c r="F146" s="138" t="s">
        <v>537</v>
      </c>
      <c r="G146" s="138" t="s">
        <v>240</v>
      </c>
      <c r="H146" s="138" t="s">
        <v>509</v>
      </c>
      <c r="I146" s="138">
        <v>20.93</v>
      </c>
      <c r="J146" s="139"/>
      <c r="K146" s="117" t="s">
        <v>184</v>
      </c>
      <c r="L146" s="107" t="s">
        <v>173</v>
      </c>
      <c r="M146" s="138">
        <v>1</v>
      </c>
      <c r="N146" s="93" t="e">
        <f>'STVS Grundreinigung'!$F$66</f>
        <v>#DIV/0!</v>
      </c>
      <c r="O146" s="108"/>
      <c r="P146" s="109">
        <f>Tabelle132[[#This Row],[Boden-
fläche
(m²)]]*Tabelle132[[#This Row],[Reinigungs-
tage/Jahr]]</f>
        <v>20.93</v>
      </c>
      <c r="Q146" s="109">
        <f>IFERROR(Tabelle132[[#This Row],[Reinigungs-
fläche
(m²/Jahr)]]/Tabelle132[[#This Row],[Richtwert
(m²/h)]],0)</f>
        <v>0</v>
      </c>
      <c r="R146" s="118">
        <f>IFERROR(Tabelle132[[#This Row],[Reinigungs-
zeit
(h/Jahr)]]*Tabelle132[[#This Row],[Stunden-verr.-satz
(€)]],0)</f>
        <v>0</v>
      </c>
    </row>
    <row r="147" spans="1:18" ht="31.5" x14ac:dyDescent="0.25">
      <c r="A147" s="114">
        <v>141</v>
      </c>
      <c r="B147" s="115" t="s">
        <v>194</v>
      </c>
      <c r="C147" s="116" t="s">
        <v>195</v>
      </c>
      <c r="D147" s="106" t="s">
        <v>669</v>
      </c>
      <c r="E147" s="138" t="s">
        <v>538</v>
      </c>
      <c r="F147" s="138" t="s">
        <v>539</v>
      </c>
      <c r="G147" s="138" t="s">
        <v>240</v>
      </c>
      <c r="H147" s="138" t="s">
        <v>509</v>
      </c>
      <c r="I147" s="138">
        <v>12.93</v>
      </c>
      <c r="J147" s="139"/>
      <c r="K147" s="117" t="s">
        <v>184</v>
      </c>
      <c r="L147" s="107" t="s">
        <v>173</v>
      </c>
      <c r="M147" s="138">
        <v>1</v>
      </c>
      <c r="N147" s="93" t="e">
        <f>'STVS Grundreinigung'!$F$66</f>
        <v>#DIV/0!</v>
      </c>
      <c r="O147" s="108"/>
      <c r="P147" s="109">
        <f>Tabelle132[[#This Row],[Boden-
fläche
(m²)]]*Tabelle132[[#This Row],[Reinigungs-
tage/Jahr]]</f>
        <v>12.93</v>
      </c>
      <c r="Q147" s="109">
        <f>IFERROR(Tabelle132[[#This Row],[Reinigungs-
fläche
(m²/Jahr)]]/Tabelle132[[#This Row],[Richtwert
(m²/h)]],0)</f>
        <v>0</v>
      </c>
      <c r="R147" s="118">
        <f>IFERROR(Tabelle132[[#This Row],[Reinigungs-
zeit
(h/Jahr)]]*Tabelle132[[#This Row],[Stunden-verr.-satz
(€)]],0)</f>
        <v>0</v>
      </c>
    </row>
    <row r="148" spans="1:18" ht="31.5" x14ac:dyDescent="0.25">
      <c r="A148" s="114">
        <v>142</v>
      </c>
      <c r="B148" s="115" t="s">
        <v>194</v>
      </c>
      <c r="C148" s="116" t="s">
        <v>195</v>
      </c>
      <c r="D148" s="106" t="s">
        <v>669</v>
      </c>
      <c r="E148" s="138"/>
      <c r="F148" s="138" t="s">
        <v>540</v>
      </c>
      <c r="G148" s="138" t="s">
        <v>171</v>
      </c>
      <c r="H148" s="138" t="s">
        <v>671</v>
      </c>
      <c r="I148" s="138">
        <v>108.46</v>
      </c>
      <c r="J148" s="139"/>
      <c r="K148" s="117" t="s">
        <v>184</v>
      </c>
      <c r="L148" s="107" t="s">
        <v>173</v>
      </c>
      <c r="M148" s="138">
        <v>1</v>
      </c>
      <c r="N148" s="93" t="e">
        <f>'STVS Grundreinigung'!$F$66</f>
        <v>#DIV/0!</v>
      </c>
      <c r="O148" s="108"/>
      <c r="P148" s="109">
        <f>Tabelle132[[#This Row],[Boden-
fläche
(m²)]]*Tabelle132[[#This Row],[Reinigungs-
tage/Jahr]]</f>
        <v>108.46</v>
      </c>
      <c r="Q148" s="109">
        <f>IFERROR(Tabelle132[[#This Row],[Reinigungs-
fläche
(m²/Jahr)]]/Tabelle132[[#This Row],[Richtwert
(m²/h)]],0)</f>
        <v>0</v>
      </c>
      <c r="R148" s="118">
        <f>IFERROR(Tabelle132[[#This Row],[Reinigungs-
zeit
(h/Jahr)]]*Tabelle132[[#This Row],[Stunden-verr.-satz
(€)]],0)</f>
        <v>0</v>
      </c>
    </row>
    <row r="149" spans="1:18" ht="31.5" x14ac:dyDescent="0.25">
      <c r="A149" s="114">
        <v>143</v>
      </c>
      <c r="B149" s="115" t="s">
        <v>194</v>
      </c>
      <c r="C149" s="116" t="s">
        <v>195</v>
      </c>
      <c r="D149" s="106" t="s">
        <v>669</v>
      </c>
      <c r="E149" s="138"/>
      <c r="F149" s="138" t="s">
        <v>541</v>
      </c>
      <c r="G149" s="138" t="s">
        <v>171</v>
      </c>
      <c r="H149" s="138" t="s">
        <v>671</v>
      </c>
      <c r="I149" s="138">
        <v>20.329999999999998</v>
      </c>
      <c r="J149" s="139"/>
      <c r="K149" s="117" t="s">
        <v>184</v>
      </c>
      <c r="L149" s="107" t="s">
        <v>173</v>
      </c>
      <c r="M149" s="138">
        <v>1</v>
      </c>
      <c r="N149" s="93" t="e">
        <f>'STVS Grundreinigung'!$F$66</f>
        <v>#DIV/0!</v>
      </c>
      <c r="O149" s="108"/>
      <c r="P149" s="109">
        <f>Tabelle132[[#This Row],[Boden-
fläche
(m²)]]*Tabelle132[[#This Row],[Reinigungs-
tage/Jahr]]</f>
        <v>20.329999999999998</v>
      </c>
      <c r="Q149" s="109">
        <f>IFERROR(Tabelle132[[#This Row],[Reinigungs-
fläche
(m²/Jahr)]]/Tabelle132[[#This Row],[Richtwert
(m²/h)]],0)</f>
        <v>0</v>
      </c>
      <c r="R149" s="118">
        <f>IFERROR(Tabelle132[[#This Row],[Reinigungs-
zeit
(h/Jahr)]]*Tabelle132[[#This Row],[Stunden-verr.-satz
(€)]],0)</f>
        <v>0</v>
      </c>
    </row>
    <row r="150" spans="1:18" ht="31.5" x14ac:dyDescent="0.25">
      <c r="A150" s="114">
        <v>144</v>
      </c>
      <c r="B150" s="115" t="s">
        <v>194</v>
      </c>
      <c r="C150" s="116" t="s">
        <v>195</v>
      </c>
      <c r="D150" s="106" t="s">
        <v>669</v>
      </c>
      <c r="E150" s="138"/>
      <c r="F150" s="138" t="s">
        <v>542</v>
      </c>
      <c r="G150" s="138" t="s">
        <v>171</v>
      </c>
      <c r="H150" s="138" t="s">
        <v>671</v>
      </c>
      <c r="I150" s="138">
        <v>121.71</v>
      </c>
      <c r="J150" s="139"/>
      <c r="K150" s="117" t="s">
        <v>184</v>
      </c>
      <c r="L150" s="107" t="s">
        <v>173</v>
      </c>
      <c r="M150" s="138">
        <v>1</v>
      </c>
      <c r="N150" s="93" t="e">
        <f>'STVS Grundreinigung'!$F$66</f>
        <v>#DIV/0!</v>
      </c>
      <c r="O150" s="108"/>
      <c r="P150" s="109">
        <f>Tabelle132[[#This Row],[Boden-
fläche
(m²)]]*Tabelle132[[#This Row],[Reinigungs-
tage/Jahr]]</f>
        <v>121.71</v>
      </c>
      <c r="Q150" s="109">
        <f>IFERROR(Tabelle132[[#This Row],[Reinigungs-
fläche
(m²/Jahr)]]/Tabelle132[[#This Row],[Richtwert
(m²/h)]],0)</f>
        <v>0</v>
      </c>
      <c r="R150" s="118">
        <f>IFERROR(Tabelle132[[#This Row],[Reinigungs-
zeit
(h/Jahr)]]*Tabelle132[[#This Row],[Stunden-verr.-satz
(€)]],0)</f>
        <v>0</v>
      </c>
    </row>
    <row r="151" spans="1:18" ht="31.5" x14ac:dyDescent="0.25">
      <c r="A151" s="114">
        <v>145</v>
      </c>
      <c r="B151" s="115" t="s">
        <v>194</v>
      </c>
      <c r="C151" s="116" t="s">
        <v>195</v>
      </c>
      <c r="D151" s="106" t="s">
        <v>669</v>
      </c>
      <c r="E151" s="138"/>
      <c r="F151" s="138" t="s">
        <v>543</v>
      </c>
      <c r="G151" s="138" t="s">
        <v>171</v>
      </c>
      <c r="H151" s="138" t="s">
        <v>671</v>
      </c>
      <c r="I151" s="138">
        <v>24.27</v>
      </c>
      <c r="J151" s="139"/>
      <c r="K151" s="117" t="s">
        <v>184</v>
      </c>
      <c r="L151" s="107" t="s">
        <v>173</v>
      </c>
      <c r="M151" s="138">
        <v>1</v>
      </c>
      <c r="N151" s="93" t="e">
        <f>'STVS Grundreinigung'!$F$66</f>
        <v>#DIV/0!</v>
      </c>
      <c r="O151" s="108"/>
      <c r="P151" s="109">
        <f>Tabelle132[[#This Row],[Boden-
fläche
(m²)]]*Tabelle132[[#This Row],[Reinigungs-
tage/Jahr]]</f>
        <v>24.27</v>
      </c>
      <c r="Q151" s="109">
        <f>IFERROR(Tabelle132[[#This Row],[Reinigungs-
fläche
(m²/Jahr)]]/Tabelle132[[#This Row],[Richtwert
(m²/h)]],0)</f>
        <v>0</v>
      </c>
      <c r="R151" s="118">
        <f>IFERROR(Tabelle132[[#This Row],[Reinigungs-
zeit
(h/Jahr)]]*Tabelle132[[#This Row],[Stunden-verr.-satz
(€)]],0)</f>
        <v>0</v>
      </c>
    </row>
    <row r="152" spans="1:18" ht="31.5" x14ac:dyDescent="0.25">
      <c r="A152" s="114">
        <v>146</v>
      </c>
      <c r="B152" s="115" t="s">
        <v>194</v>
      </c>
      <c r="C152" s="116" t="s">
        <v>195</v>
      </c>
      <c r="D152" s="106" t="s">
        <v>669</v>
      </c>
      <c r="E152" s="138"/>
      <c r="F152" s="138" t="s">
        <v>544</v>
      </c>
      <c r="G152" s="138" t="s">
        <v>171</v>
      </c>
      <c r="H152" s="138" t="s">
        <v>671</v>
      </c>
      <c r="I152" s="138">
        <v>63.08</v>
      </c>
      <c r="J152" s="139"/>
      <c r="K152" s="117" t="s">
        <v>184</v>
      </c>
      <c r="L152" s="107" t="s">
        <v>173</v>
      </c>
      <c r="M152" s="138">
        <v>1</v>
      </c>
      <c r="N152" s="93" t="e">
        <f>'STVS Grundreinigung'!$F$66</f>
        <v>#DIV/0!</v>
      </c>
      <c r="O152" s="108"/>
      <c r="P152" s="109">
        <f>Tabelle132[[#This Row],[Boden-
fläche
(m²)]]*Tabelle132[[#This Row],[Reinigungs-
tage/Jahr]]</f>
        <v>63.08</v>
      </c>
      <c r="Q152" s="109">
        <f>IFERROR(Tabelle132[[#This Row],[Reinigungs-
fläche
(m²/Jahr)]]/Tabelle132[[#This Row],[Richtwert
(m²/h)]],0)</f>
        <v>0</v>
      </c>
      <c r="R152" s="118">
        <f>IFERROR(Tabelle132[[#This Row],[Reinigungs-
zeit
(h/Jahr)]]*Tabelle132[[#This Row],[Stunden-verr.-satz
(€)]],0)</f>
        <v>0</v>
      </c>
    </row>
    <row r="153" spans="1:18" ht="31.5" x14ac:dyDescent="0.25">
      <c r="A153" s="114">
        <v>147</v>
      </c>
      <c r="B153" s="115" t="s">
        <v>194</v>
      </c>
      <c r="C153" s="116" t="s">
        <v>195</v>
      </c>
      <c r="D153" s="106" t="s">
        <v>669</v>
      </c>
      <c r="E153" s="138"/>
      <c r="F153" s="138" t="s">
        <v>545</v>
      </c>
      <c r="G153" s="138" t="s">
        <v>171</v>
      </c>
      <c r="H153" s="138" t="s">
        <v>671</v>
      </c>
      <c r="I153" s="138">
        <v>46.94</v>
      </c>
      <c r="J153" s="139"/>
      <c r="K153" s="117" t="s">
        <v>184</v>
      </c>
      <c r="L153" s="107" t="s">
        <v>173</v>
      </c>
      <c r="M153" s="138">
        <v>1</v>
      </c>
      <c r="N153" s="93" t="e">
        <f>'STVS Grundreinigung'!$F$66</f>
        <v>#DIV/0!</v>
      </c>
      <c r="O153" s="108"/>
      <c r="P153" s="109">
        <f>Tabelle132[[#This Row],[Boden-
fläche
(m²)]]*Tabelle132[[#This Row],[Reinigungs-
tage/Jahr]]</f>
        <v>46.94</v>
      </c>
      <c r="Q153" s="109">
        <f>IFERROR(Tabelle132[[#This Row],[Reinigungs-
fläche
(m²/Jahr)]]/Tabelle132[[#This Row],[Richtwert
(m²/h)]],0)</f>
        <v>0</v>
      </c>
      <c r="R153" s="118">
        <f>IFERROR(Tabelle132[[#This Row],[Reinigungs-
zeit
(h/Jahr)]]*Tabelle132[[#This Row],[Stunden-verr.-satz
(€)]],0)</f>
        <v>0</v>
      </c>
    </row>
    <row r="154" spans="1:18" ht="31.5" x14ac:dyDescent="0.25">
      <c r="A154" s="114">
        <v>148</v>
      </c>
      <c r="B154" s="115" t="s">
        <v>194</v>
      </c>
      <c r="C154" s="116" t="s">
        <v>195</v>
      </c>
      <c r="D154" s="106" t="s">
        <v>669</v>
      </c>
      <c r="E154" s="138"/>
      <c r="F154" s="138" t="s">
        <v>546</v>
      </c>
      <c r="G154" s="138" t="s">
        <v>171</v>
      </c>
      <c r="H154" s="138" t="s">
        <v>671</v>
      </c>
      <c r="I154" s="138">
        <v>63.12</v>
      </c>
      <c r="J154" s="139"/>
      <c r="K154" s="117" t="s">
        <v>184</v>
      </c>
      <c r="L154" s="107" t="s">
        <v>173</v>
      </c>
      <c r="M154" s="138">
        <v>1</v>
      </c>
      <c r="N154" s="93" t="e">
        <f>'STVS Grundreinigung'!$F$66</f>
        <v>#DIV/0!</v>
      </c>
      <c r="O154" s="108"/>
      <c r="P154" s="109">
        <f>Tabelle132[[#This Row],[Boden-
fläche
(m²)]]*Tabelle132[[#This Row],[Reinigungs-
tage/Jahr]]</f>
        <v>63.12</v>
      </c>
      <c r="Q154" s="109">
        <f>IFERROR(Tabelle132[[#This Row],[Reinigungs-
fläche
(m²/Jahr)]]/Tabelle132[[#This Row],[Richtwert
(m²/h)]],0)</f>
        <v>0</v>
      </c>
      <c r="R154" s="118">
        <f>IFERROR(Tabelle132[[#This Row],[Reinigungs-
zeit
(h/Jahr)]]*Tabelle132[[#This Row],[Stunden-verr.-satz
(€)]],0)</f>
        <v>0</v>
      </c>
    </row>
    <row r="155" spans="1:18" ht="31.5" x14ac:dyDescent="0.25">
      <c r="A155" s="114">
        <v>149</v>
      </c>
      <c r="B155" s="115" t="s">
        <v>194</v>
      </c>
      <c r="C155" s="116" t="s">
        <v>195</v>
      </c>
      <c r="D155" s="106" t="s">
        <v>669</v>
      </c>
      <c r="E155" s="138" t="s">
        <v>547</v>
      </c>
      <c r="F155" s="138" t="s">
        <v>548</v>
      </c>
      <c r="G155" s="138" t="s">
        <v>549</v>
      </c>
      <c r="H155" s="138" t="s">
        <v>672</v>
      </c>
      <c r="I155" s="138">
        <v>82.74</v>
      </c>
      <c r="J155" s="139"/>
      <c r="K155" s="117" t="s">
        <v>184</v>
      </c>
      <c r="L155" s="107" t="s">
        <v>173</v>
      </c>
      <c r="M155" s="138">
        <v>1</v>
      </c>
      <c r="N155" s="93" t="e">
        <f>'STVS Grundreinigung'!$F$66</f>
        <v>#DIV/0!</v>
      </c>
      <c r="O155" s="108"/>
      <c r="P155" s="109">
        <f>Tabelle132[[#This Row],[Boden-
fläche
(m²)]]*Tabelle132[[#This Row],[Reinigungs-
tage/Jahr]]</f>
        <v>82.74</v>
      </c>
      <c r="Q155" s="109">
        <f>IFERROR(Tabelle132[[#This Row],[Reinigungs-
fläche
(m²/Jahr)]]/Tabelle132[[#This Row],[Richtwert
(m²/h)]],0)</f>
        <v>0</v>
      </c>
      <c r="R155" s="118">
        <f>IFERROR(Tabelle132[[#This Row],[Reinigungs-
zeit
(h/Jahr)]]*Tabelle132[[#This Row],[Stunden-verr.-satz
(€)]],0)</f>
        <v>0</v>
      </c>
    </row>
    <row r="156" spans="1:18" ht="31.5" x14ac:dyDescent="0.25">
      <c r="A156" s="114">
        <v>150</v>
      </c>
      <c r="B156" s="115" t="s">
        <v>194</v>
      </c>
      <c r="C156" s="116" t="s">
        <v>195</v>
      </c>
      <c r="D156" s="106" t="s">
        <v>669</v>
      </c>
      <c r="E156" s="138"/>
      <c r="F156" s="138" t="s">
        <v>550</v>
      </c>
      <c r="G156" s="138" t="s">
        <v>171</v>
      </c>
      <c r="H156" s="138" t="s">
        <v>510</v>
      </c>
      <c r="I156" s="138">
        <v>33.82</v>
      </c>
      <c r="J156" s="139"/>
      <c r="K156" s="117" t="s">
        <v>184</v>
      </c>
      <c r="L156" s="107" t="s">
        <v>173</v>
      </c>
      <c r="M156" s="138">
        <v>1</v>
      </c>
      <c r="N156" s="93" t="e">
        <f>'STVS Grundreinigung'!$F$66</f>
        <v>#DIV/0!</v>
      </c>
      <c r="O156" s="108"/>
      <c r="P156" s="109">
        <f>Tabelle132[[#This Row],[Boden-
fläche
(m²)]]*Tabelle132[[#This Row],[Reinigungs-
tage/Jahr]]</f>
        <v>33.82</v>
      </c>
      <c r="Q156" s="109">
        <f>IFERROR(Tabelle132[[#This Row],[Reinigungs-
fläche
(m²/Jahr)]]/Tabelle132[[#This Row],[Richtwert
(m²/h)]],0)</f>
        <v>0</v>
      </c>
      <c r="R156" s="118">
        <f>IFERROR(Tabelle132[[#This Row],[Reinigungs-
zeit
(h/Jahr)]]*Tabelle132[[#This Row],[Stunden-verr.-satz
(€)]],0)</f>
        <v>0</v>
      </c>
    </row>
    <row r="157" spans="1:18" ht="31.5" x14ac:dyDescent="0.25">
      <c r="A157" s="114">
        <v>151</v>
      </c>
      <c r="B157" s="115" t="s">
        <v>194</v>
      </c>
      <c r="C157" s="116" t="s">
        <v>195</v>
      </c>
      <c r="D157" s="106" t="s">
        <v>669</v>
      </c>
      <c r="E157" s="138" t="s">
        <v>551</v>
      </c>
      <c r="F157" s="138" t="s">
        <v>552</v>
      </c>
      <c r="G157" s="138" t="s">
        <v>553</v>
      </c>
      <c r="H157" s="138" t="s">
        <v>510</v>
      </c>
      <c r="I157" s="138">
        <v>11.74</v>
      </c>
      <c r="J157" s="139"/>
      <c r="K157" s="117" t="s">
        <v>184</v>
      </c>
      <c r="L157" s="107" t="s">
        <v>173</v>
      </c>
      <c r="M157" s="138">
        <v>1</v>
      </c>
      <c r="N157" s="93" t="e">
        <f>'STVS Grundreinigung'!$F$66</f>
        <v>#DIV/0!</v>
      </c>
      <c r="O157" s="108"/>
      <c r="P157" s="109">
        <f>Tabelle132[[#This Row],[Boden-
fläche
(m²)]]*Tabelle132[[#This Row],[Reinigungs-
tage/Jahr]]</f>
        <v>11.74</v>
      </c>
      <c r="Q157" s="109">
        <f>IFERROR(Tabelle132[[#This Row],[Reinigungs-
fläche
(m²/Jahr)]]/Tabelle132[[#This Row],[Richtwert
(m²/h)]],0)</f>
        <v>0</v>
      </c>
      <c r="R157" s="118">
        <f>IFERROR(Tabelle132[[#This Row],[Reinigungs-
zeit
(h/Jahr)]]*Tabelle132[[#This Row],[Stunden-verr.-satz
(€)]],0)</f>
        <v>0</v>
      </c>
    </row>
    <row r="158" spans="1:18" ht="31.5" x14ac:dyDescent="0.25">
      <c r="A158" s="114">
        <v>152</v>
      </c>
      <c r="B158" s="115" t="s">
        <v>194</v>
      </c>
      <c r="C158" s="116" t="s">
        <v>195</v>
      </c>
      <c r="D158" s="106" t="s">
        <v>669</v>
      </c>
      <c r="E158" s="138" t="s">
        <v>554</v>
      </c>
      <c r="F158" s="138" t="s">
        <v>555</v>
      </c>
      <c r="G158" s="138" t="s">
        <v>483</v>
      </c>
      <c r="H158" s="138" t="s">
        <v>510</v>
      </c>
      <c r="I158" s="138">
        <v>12.11</v>
      </c>
      <c r="J158" s="139"/>
      <c r="K158" s="117" t="s">
        <v>184</v>
      </c>
      <c r="L158" s="107" t="s">
        <v>173</v>
      </c>
      <c r="M158" s="138">
        <v>1</v>
      </c>
      <c r="N158" s="93" t="e">
        <f>'STVS Grundreinigung'!$F$66</f>
        <v>#DIV/0!</v>
      </c>
      <c r="O158" s="108"/>
      <c r="P158" s="109">
        <f>Tabelle132[[#This Row],[Boden-
fläche
(m²)]]*Tabelle132[[#This Row],[Reinigungs-
tage/Jahr]]</f>
        <v>12.11</v>
      </c>
      <c r="Q158" s="109">
        <f>IFERROR(Tabelle132[[#This Row],[Reinigungs-
fläche
(m²/Jahr)]]/Tabelle132[[#This Row],[Richtwert
(m²/h)]],0)</f>
        <v>0</v>
      </c>
      <c r="R158" s="118">
        <f>IFERROR(Tabelle132[[#This Row],[Reinigungs-
zeit
(h/Jahr)]]*Tabelle132[[#This Row],[Stunden-verr.-satz
(€)]],0)</f>
        <v>0</v>
      </c>
    </row>
    <row r="159" spans="1:18" ht="31.5" x14ac:dyDescent="0.25">
      <c r="A159" s="114">
        <v>153</v>
      </c>
      <c r="B159" s="115" t="s">
        <v>194</v>
      </c>
      <c r="C159" s="116" t="s">
        <v>195</v>
      </c>
      <c r="D159" s="106" t="s">
        <v>669</v>
      </c>
      <c r="E159" s="138" t="s">
        <v>556</v>
      </c>
      <c r="F159" s="138" t="s">
        <v>557</v>
      </c>
      <c r="G159" s="138" t="s">
        <v>558</v>
      </c>
      <c r="H159" s="138" t="s">
        <v>510</v>
      </c>
      <c r="I159" s="138">
        <v>18.420000000000002</v>
      </c>
      <c r="J159" s="139"/>
      <c r="K159" s="117" t="s">
        <v>184</v>
      </c>
      <c r="L159" s="107" t="s">
        <v>173</v>
      </c>
      <c r="M159" s="138">
        <v>1</v>
      </c>
      <c r="N159" s="93" t="e">
        <f>'STVS Grundreinigung'!$F$66</f>
        <v>#DIV/0!</v>
      </c>
      <c r="O159" s="108"/>
      <c r="P159" s="109">
        <f>Tabelle132[[#This Row],[Boden-
fläche
(m²)]]*Tabelle132[[#This Row],[Reinigungs-
tage/Jahr]]</f>
        <v>18.420000000000002</v>
      </c>
      <c r="Q159" s="109">
        <f>IFERROR(Tabelle132[[#This Row],[Reinigungs-
fläche
(m²/Jahr)]]/Tabelle132[[#This Row],[Richtwert
(m²/h)]],0)</f>
        <v>0</v>
      </c>
      <c r="R159" s="118">
        <f>IFERROR(Tabelle132[[#This Row],[Reinigungs-
zeit
(h/Jahr)]]*Tabelle132[[#This Row],[Stunden-verr.-satz
(€)]],0)</f>
        <v>0</v>
      </c>
    </row>
    <row r="160" spans="1:18" ht="31.5" x14ac:dyDescent="0.25">
      <c r="A160" s="114">
        <v>154</v>
      </c>
      <c r="B160" s="115" t="s">
        <v>194</v>
      </c>
      <c r="C160" s="116" t="s">
        <v>195</v>
      </c>
      <c r="D160" s="106" t="s">
        <v>669</v>
      </c>
      <c r="E160" s="138" t="s">
        <v>559</v>
      </c>
      <c r="F160" s="138" t="s">
        <v>560</v>
      </c>
      <c r="G160" s="138" t="s">
        <v>561</v>
      </c>
      <c r="H160" s="138" t="s">
        <v>510</v>
      </c>
      <c r="I160" s="138">
        <v>12.11</v>
      </c>
      <c r="J160" s="139"/>
      <c r="K160" s="117" t="s">
        <v>184</v>
      </c>
      <c r="L160" s="107" t="s">
        <v>173</v>
      </c>
      <c r="M160" s="138">
        <v>1</v>
      </c>
      <c r="N160" s="93" t="e">
        <f>'STVS Grundreinigung'!$F$66</f>
        <v>#DIV/0!</v>
      </c>
      <c r="O160" s="108"/>
      <c r="P160" s="109">
        <f>Tabelle132[[#This Row],[Boden-
fläche
(m²)]]*Tabelle132[[#This Row],[Reinigungs-
tage/Jahr]]</f>
        <v>12.11</v>
      </c>
      <c r="Q160" s="109">
        <f>IFERROR(Tabelle132[[#This Row],[Reinigungs-
fläche
(m²/Jahr)]]/Tabelle132[[#This Row],[Richtwert
(m²/h)]],0)</f>
        <v>0</v>
      </c>
      <c r="R160" s="118">
        <f>IFERROR(Tabelle132[[#This Row],[Reinigungs-
zeit
(h/Jahr)]]*Tabelle132[[#This Row],[Stunden-verr.-satz
(€)]],0)</f>
        <v>0</v>
      </c>
    </row>
    <row r="161" spans="1:18" ht="31.5" x14ac:dyDescent="0.25">
      <c r="A161" s="114">
        <v>155</v>
      </c>
      <c r="B161" s="115" t="s">
        <v>194</v>
      </c>
      <c r="C161" s="116" t="s">
        <v>195</v>
      </c>
      <c r="D161" s="106" t="s">
        <v>669</v>
      </c>
      <c r="E161" s="138" t="s">
        <v>562</v>
      </c>
      <c r="F161" s="138" t="s">
        <v>563</v>
      </c>
      <c r="G161" s="138" t="s">
        <v>294</v>
      </c>
      <c r="H161" s="138" t="s">
        <v>510</v>
      </c>
      <c r="I161" s="138">
        <v>12.11</v>
      </c>
      <c r="J161" s="139"/>
      <c r="K161" s="117" t="s">
        <v>184</v>
      </c>
      <c r="L161" s="107" t="s">
        <v>173</v>
      </c>
      <c r="M161" s="138">
        <v>1</v>
      </c>
      <c r="N161" s="93" t="e">
        <f>'STVS Grundreinigung'!$F$66</f>
        <v>#DIV/0!</v>
      </c>
      <c r="O161" s="108"/>
      <c r="P161" s="109">
        <f>Tabelle132[[#This Row],[Boden-
fläche
(m²)]]*Tabelle132[[#This Row],[Reinigungs-
tage/Jahr]]</f>
        <v>12.11</v>
      </c>
      <c r="Q161" s="109">
        <f>IFERROR(Tabelle132[[#This Row],[Reinigungs-
fläche
(m²/Jahr)]]/Tabelle132[[#This Row],[Richtwert
(m²/h)]],0)</f>
        <v>0</v>
      </c>
      <c r="R161" s="118">
        <f>IFERROR(Tabelle132[[#This Row],[Reinigungs-
zeit
(h/Jahr)]]*Tabelle132[[#This Row],[Stunden-verr.-satz
(€)]],0)</f>
        <v>0</v>
      </c>
    </row>
    <row r="162" spans="1:18" ht="31.5" x14ac:dyDescent="0.25">
      <c r="A162" s="114">
        <v>156</v>
      </c>
      <c r="B162" s="115" t="s">
        <v>194</v>
      </c>
      <c r="C162" s="116" t="s">
        <v>195</v>
      </c>
      <c r="D162" s="106" t="s">
        <v>669</v>
      </c>
      <c r="E162" s="138" t="s">
        <v>564</v>
      </c>
      <c r="F162" s="138" t="s">
        <v>565</v>
      </c>
      <c r="G162" s="138" t="s">
        <v>483</v>
      </c>
      <c r="H162" s="138" t="s">
        <v>510</v>
      </c>
      <c r="I162" s="138">
        <v>11.29</v>
      </c>
      <c r="J162" s="139"/>
      <c r="K162" s="117" t="s">
        <v>184</v>
      </c>
      <c r="L162" s="107" t="s">
        <v>173</v>
      </c>
      <c r="M162" s="138">
        <v>1</v>
      </c>
      <c r="N162" s="93" t="e">
        <f>'STVS Grundreinigung'!$F$66</f>
        <v>#DIV/0!</v>
      </c>
      <c r="O162" s="108"/>
      <c r="P162" s="109">
        <f>Tabelle132[[#This Row],[Boden-
fläche
(m²)]]*Tabelle132[[#This Row],[Reinigungs-
tage/Jahr]]</f>
        <v>11.29</v>
      </c>
      <c r="Q162" s="109">
        <f>IFERROR(Tabelle132[[#This Row],[Reinigungs-
fläche
(m²/Jahr)]]/Tabelle132[[#This Row],[Richtwert
(m²/h)]],0)</f>
        <v>0</v>
      </c>
      <c r="R162" s="118">
        <f>IFERROR(Tabelle132[[#This Row],[Reinigungs-
zeit
(h/Jahr)]]*Tabelle132[[#This Row],[Stunden-verr.-satz
(€)]],0)</f>
        <v>0</v>
      </c>
    </row>
    <row r="163" spans="1:18" ht="31.5" x14ac:dyDescent="0.25">
      <c r="A163" s="114">
        <v>157</v>
      </c>
      <c r="B163" s="115" t="s">
        <v>194</v>
      </c>
      <c r="C163" s="116" t="s">
        <v>195</v>
      </c>
      <c r="D163" s="106" t="s">
        <v>669</v>
      </c>
      <c r="E163" s="138" t="s">
        <v>566</v>
      </c>
      <c r="F163" s="138" t="s">
        <v>567</v>
      </c>
      <c r="G163" s="138" t="s">
        <v>568</v>
      </c>
      <c r="H163" s="138" t="s">
        <v>510</v>
      </c>
      <c r="I163" s="138">
        <v>17.600000000000001</v>
      </c>
      <c r="J163" s="139"/>
      <c r="K163" s="117" t="s">
        <v>184</v>
      </c>
      <c r="L163" s="107" t="s">
        <v>173</v>
      </c>
      <c r="M163" s="138">
        <v>1</v>
      </c>
      <c r="N163" s="93" t="e">
        <f>'STVS Grundreinigung'!$F$66</f>
        <v>#DIV/0!</v>
      </c>
      <c r="O163" s="108"/>
      <c r="P163" s="109">
        <f>Tabelle132[[#This Row],[Boden-
fläche
(m²)]]*Tabelle132[[#This Row],[Reinigungs-
tage/Jahr]]</f>
        <v>17.600000000000001</v>
      </c>
      <c r="Q163" s="109">
        <f>IFERROR(Tabelle132[[#This Row],[Reinigungs-
fläche
(m²/Jahr)]]/Tabelle132[[#This Row],[Richtwert
(m²/h)]],0)</f>
        <v>0</v>
      </c>
      <c r="R163" s="118">
        <f>IFERROR(Tabelle132[[#This Row],[Reinigungs-
zeit
(h/Jahr)]]*Tabelle132[[#This Row],[Stunden-verr.-satz
(€)]],0)</f>
        <v>0</v>
      </c>
    </row>
    <row r="164" spans="1:18" ht="31.5" x14ac:dyDescent="0.25">
      <c r="A164" s="114">
        <v>158</v>
      </c>
      <c r="B164" s="115" t="s">
        <v>194</v>
      </c>
      <c r="C164" s="116" t="s">
        <v>195</v>
      </c>
      <c r="D164" s="106" t="s">
        <v>669</v>
      </c>
      <c r="E164" s="138" t="s">
        <v>569</v>
      </c>
      <c r="F164" s="138" t="s">
        <v>570</v>
      </c>
      <c r="G164" s="138" t="s">
        <v>571</v>
      </c>
      <c r="H164" s="138" t="s">
        <v>510</v>
      </c>
      <c r="I164" s="138">
        <v>12.11</v>
      </c>
      <c r="J164" s="139"/>
      <c r="K164" s="117" t="s">
        <v>184</v>
      </c>
      <c r="L164" s="107" t="s">
        <v>173</v>
      </c>
      <c r="M164" s="138">
        <v>1</v>
      </c>
      <c r="N164" s="93" t="e">
        <f>'STVS Grundreinigung'!$F$66</f>
        <v>#DIV/0!</v>
      </c>
      <c r="O164" s="108"/>
      <c r="P164" s="109">
        <f>Tabelle132[[#This Row],[Boden-
fläche
(m²)]]*Tabelle132[[#This Row],[Reinigungs-
tage/Jahr]]</f>
        <v>12.11</v>
      </c>
      <c r="Q164" s="109">
        <f>IFERROR(Tabelle132[[#This Row],[Reinigungs-
fläche
(m²/Jahr)]]/Tabelle132[[#This Row],[Richtwert
(m²/h)]],0)</f>
        <v>0</v>
      </c>
      <c r="R164" s="118">
        <f>IFERROR(Tabelle132[[#This Row],[Reinigungs-
zeit
(h/Jahr)]]*Tabelle132[[#This Row],[Stunden-verr.-satz
(€)]],0)</f>
        <v>0</v>
      </c>
    </row>
    <row r="165" spans="1:18" ht="31.5" x14ac:dyDescent="0.25">
      <c r="A165" s="114">
        <v>159</v>
      </c>
      <c r="B165" s="115" t="s">
        <v>194</v>
      </c>
      <c r="C165" s="116" t="s">
        <v>195</v>
      </c>
      <c r="D165" s="106" t="s">
        <v>669</v>
      </c>
      <c r="E165" s="138" t="s">
        <v>572</v>
      </c>
      <c r="F165" s="138" t="s">
        <v>573</v>
      </c>
      <c r="G165" s="138" t="s">
        <v>483</v>
      </c>
      <c r="H165" s="138" t="s">
        <v>510</v>
      </c>
      <c r="I165" s="138">
        <v>12.11</v>
      </c>
      <c r="J165" s="139"/>
      <c r="K165" s="117" t="s">
        <v>184</v>
      </c>
      <c r="L165" s="107" t="s">
        <v>173</v>
      </c>
      <c r="M165" s="138">
        <v>1</v>
      </c>
      <c r="N165" s="93" t="e">
        <f>'STVS Grundreinigung'!$F$66</f>
        <v>#DIV/0!</v>
      </c>
      <c r="O165" s="108"/>
      <c r="P165" s="109">
        <f>Tabelle132[[#This Row],[Boden-
fläche
(m²)]]*Tabelle132[[#This Row],[Reinigungs-
tage/Jahr]]</f>
        <v>12.11</v>
      </c>
      <c r="Q165" s="109">
        <f>IFERROR(Tabelle132[[#This Row],[Reinigungs-
fläche
(m²/Jahr)]]/Tabelle132[[#This Row],[Richtwert
(m²/h)]],0)</f>
        <v>0</v>
      </c>
      <c r="R165" s="118">
        <f>IFERROR(Tabelle132[[#This Row],[Reinigungs-
zeit
(h/Jahr)]]*Tabelle132[[#This Row],[Stunden-verr.-satz
(€)]],0)</f>
        <v>0</v>
      </c>
    </row>
    <row r="166" spans="1:18" ht="31.5" x14ac:dyDescent="0.25">
      <c r="A166" s="114">
        <v>160</v>
      </c>
      <c r="B166" s="115" t="s">
        <v>194</v>
      </c>
      <c r="C166" s="116" t="s">
        <v>195</v>
      </c>
      <c r="D166" s="106" t="s">
        <v>669</v>
      </c>
      <c r="E166" s="138" t="s">
        <v>574</v>
      </c>
      <c r="F166" s="138" t="s">
        <v>575</v>
      </c>
      <c r="G166" s="138" t="s">
        <v>483</v>
      </c>
      <c r="H166" s="138" t="s">
        <v>510</v>
      </c>
      <c r="I166" s="138">
        <v>18.39</v>
      </c>
      <c r="J166" s="139"/>
      <c r="K166" s="117" t="s">
        <v>184</v>
      </c>
      <c r="L166" s="107" t="s">
        <v>173</v>
      </c>
      <c r="M166" s="138">
        <v>1</v>
      </c>
      <c r="N166" s="93" t="e">
        <f>'STVS Grundreinigung'!$F$66</f>
        <v>#DIV/0!</v>
      </c>
      <c r="O166" s="108"/>
      <c r="P166" s="109">
        <f>Tabelle132[[#This Row],[Boden-
fläche
(m²)]]*Tabelle132[[#This Row],[Reinigungs-
tage/Jahr]]</f>
        <v>18.39</v>
      </c>
      <c r="Q166" s="109">
        <f>IFERROR(Tabelle132[[#This Row],[Reinigungs-
fläche
(m²/Jahr)]]/Tabelle132[[#This Row],[Richtwert
(m²/h)]],0)</f>
        <v>0</v>
      </c>
      <c r="R166" s="118">
        <f>IFERROR(Tabelle132[[#This Row],[Reinigungs-
zeit
(h/Jahr)]]*Tabelle132[[#This Row],[Stunden-verr.-satz
(€)]],0)</f>
        <v>0</v>
      </c>
    </row>
    <row r="167" spans="1:18" ht="31.5" x14ac:dyDescent="0.25">
      <c r="A167" s="114">
        <v>161</v>
      </c>
      <c r="B167" s="115" t="s">
        <v>194</v>
      </c>
      <c r="C167" s="116" t="s">
        <v>195</v>
      </c>
      <c r="D167" s="106" t="s">
        <v>669</v>
      </c>
      <c r="E167" s="138" t="s">
        <v>576</v>
      </c>
      <c r="F167" s="138" t="s">
        <v>577</v>
      </c>
      <c r="G167" s="138" t="s">
        <v>483</v>
      </c>
      <c r="H167" s="138" t="s">
        <v>510</v>
      </c>
      <c r="I167" s="138">
        <v>18.43</v>
      </c>
      <c r="J167" s="139"/>
      <c r="K167" s="117" t="s">
        <v>184</v>
      </c>
      <c r="L167" s="107" t="s">
        <v>173</v>
      </c>
      <c r="M167" s="138">
        <v>1</v>
      </c>
      <c r="N167" s="93" t="e">
        <f>'STVS Grundreinigung'!$F$66</f>
        <v>#DIV/0!</v>
      </c>
      <c r="O167" s="108"/>
      <c r="P167" s="109">
        <f>Tabelle132[[#This Row],[Boden-
fläche
(m²)]]*Tabelle132[[#This Row],[Reinigungs-
tage/Jahr]]</f>
        <v>18.43</v>
      </c>
      <c r="Q167" s="109">
        <f>IFERROR(Tabelle132[[#This Row],[Reinigungs-
fläche
(m²/Jahr)]]/Tabelle132[[#This Row],[Richtwert
(m²/h)]],0)</f>
        <v>0</v>
      </c>
      <c r="R167" s="118">
        <f>IFERROR(Tabelle132[[#This Row],[Reinigungs-
zeit
(h/Jahr)]]*Tabelle132[[#This Row],[Stunden-verr.-satz
(€)]],0)</f>
        <v>0</v>
      </c>
    </row>
    <row r="168" spans="1:18" ht="31.5" x14ac:dyDescent="0.25">
      <c r="A168" s="114">
        <v>162</v>
      </c>
      <c r="B168" s="115" t="s">
        <v>194</v>
      </c>
      <c r="C168" s="116" t="s">
        <v>195</v>
      </c>
      <c r="D168" s="106" t="s">
        <v>669</v>
      </c>
      <c r="E168" s="138" t="s">
        <v>578</v>
      </c>
      <c r="F168" s="138" t="s">
        <v>579</v>
      </c>
      <c r="G168" s="138" t="s">
        <v>483</v>
      </c>
      <c r="H168" s="138" t="s">
        <v>510</v>
      </c>
      <c r="I168" s="138">
        <v>18.39</v>
      </c>
      <c r="J168" s="139"/>
      <c r="K168" s="117" t="s">
        <v>184</v>
      </c>
      <c r="L168" s="107" t="s">
        <v>173</v>
      </c>
      <c r="M168" s="138">
        <v>1</v>
      </c>
      <c r="N168" s="93" t="e">
        <f>'STVS Grundreinigung'!$F$66</f>
        <v>#DIV/0!</v>
      </c>
      <c r="O168" s="108"/>
      <c r="P168" s="109">
        <f>Tabelle132[[#This Row],[Boden-
fläche
(m²)]]*Tabelle132[[#This Row],[Reinigungs-
tage/Jahr]]</f>
        <v>18.39</v>
      </c>
      <c r="Q168" s="109">
        <f>IFERROR(Tabelle132[[#This Row],[Reinigungs-
fläche
(m²/Jahr)]]/Tabelle132[[#This Row],[Richtwert
(m²/h)]],0)</f>
        <v>0</v>
      </c>
      <c r="R168" s="118">
        <f>IFERROR(Tabelle132[[#This Row],[Reinigungs-
zeit
(h/Jahr)]]*Tabelle132[[#This Row],[Stunden-verr.-satz
(€)]],0)</f>
        <v>0</v>
      </c>
    </row>
    <row r="169" spans="1:18" ht="31.5" x14ac:dyDescent="0.25">
      <c r="A169" s="114">
        <v>163</v>
      </c>
      <c r="B169" s="115" t="s">
        <v>194</v>
      </c>
      <c r="C169" s="116" t="s">
        <v>195</v>
      </c>
      <c r="D169" s="106" t="s">
        <v>669</v>
      </c>
      <c r="E169" s="138" t="s">
        <v>580</v>
      </c>
      <c r="F169" s="138" t="s">
        <v>581</v>
      </c>
      <c r="G169" s="138" t="s">
        <v>483</v>
      </c>
      <c r="H169" s="138" t="s">
        <v>510</v>
      </c>
      <c r="I169" s="138">
        <v>12.12</v>
      </c>
      <c r="J169" s="139"/>
      <c r="K169" s="117" t="s">
        <v>184</v>
      </c>
      <c r="L169" s="107" t="s">
        <v>173</v>
      </c>
      <c r="M169" s="138">
        <v>1</v>
      </c>
      <c r="N169" s="93" t="e">
        <f>'STVS Grundreinigung'!$F$66</f>
        <v>#DIV/0!</v>
      </c>
      <c r="O169" s="108"/>
      <c r="P169" s="109">
        <f>Tabelle132[[#This Row],[Boden-
fläche
(m²)]]*Tabelle132[[#This Row],[Reinigungs-
tage/Jahr]]</f>
        <v>12.12</v>
      </c>
      <c r="Q169" s="109">
        <f>IFERROR(Tabelle132[[#This Row],[Reinigungs-
fläche
(m²/Jahr)]]/Tabelle132[[#This Row],[Richtwert
(m²/h)]],0)</f>
        <v>0</v>
      </c>
      <c r="R169" s="118">
        <f>IFERROR(Tabelle132[[#This Row],[Reinigungs-
zeit
(h/Jahr)]]*Tabelle132[[#This Row],[Stunden-verr.-satz
(€)]],0)</f>
        <v>0</v>
      </c>
    </row>
    <row r="170" spans="1:18" ht="31.5" x14ac:dyDescent="0.25">
      <c r="A170" s="114">
        <v>164</v>
      </c>
      <c r="B170" s="115" t="s">
        <v>194</v>
      </c>
      <c r="C170" s="116" t="s">
        <v>195</v>
      </c>
      <c r="D170" s="106" t="s">
        <v>669</v>
      </c>
      <c r="E170" s="138" t="s">
        <v>582</v>
      </c>
      <c r="F170" s="138" t="s">
        <v>583</v>
      </c>
      <c r="G170" s="138" t="s">
        <v>483</v>
      </c>
      <c r="H170" s="138" t="s">
        <v>510</v>
      </c>
      <c r="I170" s="138">
        <v>24.7</v>
      </c>
      <c r="J170" s="139"/>
      <c r="K170" s="117" t="s">
        <v>184</v>
      </c>
      <c r="L170" s="107" t="s">
        <v>173</v>
      </c>
      <c r="M170" s="138">
        <v>1</v>
      </c>
      <c r="N170" s="93" t="e">
        <f>'STVS Grundreinigung'!$F$66</f>
        <v>#DIV/0!</v>
      </c>
      <c r="O170" s="108"/>
      <c r="P170" s="109">
        <f>Tabelle132[[#This Row],[Boden-
fläche
(m²)]]*Tabelle132[[#This Row],[Reinigungs-
tage/Jahr]]</f>
        <v>24.7</v>
      </c>
      <c r="Q170" s="109">
        <f>IFERROR(Tabelle132[[#This Row],[Reinigungs-
fläche
(m²/Jahr)]]/Tabelle132[[#This Row],[Richtwert
(m²/h)]],0)</f>
        <v>0</v>
      </c>
      <c r="R170" s="118">
        <f>IFERROR(Tabelle132[[#This Row],[Reinigungs-
zeit
(h/Jahr)]]*Tabelle132[[#This Row],[Stunden-verr.-satz
(€)]],0)</f>
        <v>0</v>
      </c>
    </row>
    <row r="171" spans="1:18" ht="31.5" x14ac:dyDescent="0.25">
      <c r="A171" s="114">
        <v>165</v>
      </c>
      <c r="B171" s="115" t="s">
        <v>194</v>
      </c>
      <c r="C171" s="116" t="s">
        <v>195</v>
      </c>
      <c r="D171" s="106" t="s">
        <v>669</v>
      </c>
      <c r="E171" s="138" t="s">
        <v>584</v>
      </c>
      <c r="F171" s="138" t="s">
        <v>585</v>
      </c>
      <c r="G171" s="138" t="s">
        <v>483</v>
      </c>
      <c r="H171" s="138" t="s">
        <v>510</v>
      </c>
      <c r="I171" s="138">
        <v>12.11</v>
      </c>
      <c r="J171" s="139"/>
      <c r="K171" s="117" t="s">
        <v>184</v>
      </c>
      <c r="L171" s="107" t="s">
        <v>173</v>
      </c>
      <c r="M171" s="138">
        <v>1</v>
      </c>
      <c r="N171" s="93" t="e">
        <f>'STVS Grundreinigung'!$F$66</f>
        <v>#DIV/0!</v>
      </c>
      <c r="O171" s="108"/>
      <c r="P171" s="109">
        <f>Tabelle132[[#This Row],[Boden-
fläche
(m²)]]*Tabelle132[[#This Row],[Reinigungs-
tage/Jahr]]</f>
        <v>12.11</v>
      </c>
      <c r="Q171" s="109">
        <f>IFERROR(Tabelle132[[#This Row],[Reinigungs-
fläche
(m²/Jahr)]]/Tabelle132[[#This Row],[Richtwert
(m²/h)]],0)</f>
        <v>0</v>
      </c>
      <c r="R171" s="118">
        <f>IFERROR(Tabelle132[[#This Row],[Reinigungs-
zeit
(h/Jahr)]]*Tabelle132[[#This Row],[Stunden-verr.-satz
(€)]],0)</f>
        <v>0</v>
      </c>
    </row>
    <row r="172" spans="1:18" ht="31.5" x14ac:dyDescent="0.25">
      <c r="A172" s="114">
        <v>166</v>
      </c>
      <c r="B172" s="115" t="s">
        <v>194</v>
      </c>
      <c r="C172" s="116" t="s">
        <v>195</v>
      </c>
      <c r="D172" s="106" t="s">
        <v>669</v>
      </c>
      <c r="E172" s="138" t="s">
        <v>586</v>
      </c>
      <c r="F172" s="138" t="s">
        <v>587</v>
      </c>
      <c r="G172" s="138" t="s">
        <v>483</v>
      </c>
      <c r="H172" s="138" t="s">
        <v>510</v>
      </c>
      <c r="I172" s="138">
        <v>17.510000000000002</v>
      </c>
      <c r="J172" s="139"/>
      <c r="K172" s="117" t="s">
        <v>184</v>
      </c>
      <c r="L172" s="107" t="s">
        <v>173</v>
      </c>
      <c r="M172" s="138">
        <v>1</v>
      </c>
      <c r="N172" s="93" t="e">
        <f>'STVS Grundreinigung'!$F$66</f>
        <v>#DIV/0!</v>
      </c>
      <c r="O172" s="108"/>
      <c r="P172" s="109">
        <f>Tabelle132[[#This Row],[Boden-
fläche
(m²)]]*Tabelle132[[#This Row],[Reinigungs-
tage/Jahr]]</f>
        <v>17.510000000000002</v>
      </c>
      <c r="Q172" s="109">
        <f>IFERROR(Tabelle132[[#This Row],[Reinigungs-
fläche
(m²/Jahr)]]/Tabelle132[[#This Row],[Richtwert
(m²/h)]],0)</f>
        <v>0</v>
      </c>
      <c r="R172" s="118">
        <f>IFERROR(Tabelle132[[#This Row],[Reinigungs-
zeit
(h/Jahr)]]*Tabelle132[[#This Row],[Stunden-verr.-satz
(€)]],0)</f>
        <v>0</v>
      </c>
    </row>
    <row r="173" spans="1:18" ht="31.5" x14ac:dyDescent="0.25">
      <c r="A173" s="114">
        <v>167</v>
      </c>
      <c r="B173" s="115" t="s">
        <v>194</v>
      </c>
      <c r="C173" s="116" t="s">
        <v>195</v>
      </c>
      <c r="D173" s="106" t="s">
        <v>669</v>
      </c>
      <c r="E173" s="138" t="s">
        <v>588</v>
      </c>
      <c r="F173" s="138" t="s">
        <v>589</v>
      </c>
      <c r="G173" s="138" t="s">
        <v>483</v>
      </c>
      <c r="H173" s="138" t="s">
        <v>510</v>
      </c>
      <c r="I173" s="138">
        <v>13.82</v>
      </c>
      <c r="J173" s="139"/>
      <c r="K173" s="117" t="s">
        <v>184</v>
      </c>
      <c r="L173" s="107" t="s">
        <v>173</v>
      </c>
      <c r="M173" s="138">
        <v>1</v>
      </c>
      <c r="N173" s="93" t="e">
        <f>'STVS Grundreinigung'!$F$66</f>
        <v>#DIV/0!</v>
      </c>
      <c r="O173" s="108"/>
      <c r="P173" s="109">
        <f>Tabelle132[[#This Row],[Boden-
fläche
(m²)]]*Tabelle132[[#This Row],[Reinigungs-
tage/Jahr]]</f>
        <v>13.82</v>
      </c>
      <c r="Q173" s="109">
        <f>IFERROR(Tabelle132[[#This Row],[Reinigungs-
fläche
(m²/Jahr)]]/Tabelle132[[#This Row],[Richtwert
(m²/h)]],0)</f>
        <v>0</v>
      </c>
      <c r="R173" s="118">
        <f>IFERROR(Tabelle132[[#This Row],[Reinigungs-
zeit
(h/Jahr)]]*Tabelle132[[#This Row],[Stunden-verr.-satz
(€)]],0)</f>
        <v>0</v>
      </c>
    </row>
    <row r="174" spans="1:18" ht="31.5" x14ac:dyDescent="0.25">
      <c r="A174" s="114">
        <v>168</v>
      </c>
      <c r="B174" s="115" t="s">
        <v>194</v>
      </c>
      <c r="C174" s="116" t="s">
        <v>195</v>
      </c>
      <c r="D174" s="106" t="s">
        <v>669</v>
      </c>
      <c r="E174" s="138" t="s">
        <v>590</v>
      </c>
      <c r="F174" s="138" t="s">
        <v>591</v>
      </c>
      <c r="G174" s="138" t="s">
        <v>483</v>
      </c>
      <c r="H174" s="138" t="s">
        <v>510</v>
      </c>
      <c r="I174" s="138">
        <v>13.86</v>
      </c>
      <c r="J174" s="139"/>
      <c r="K174" s="117" t="s">
        <v>184</v>
      </c>
      <c r="L174" s="107" t="s">
        <v>173</v>
      </c>
      <c r="M174" s="138">
        <v>1</v>
      </c>
      <c r="N174" s="93" t="e">
        <f>'STVS Grundreinigung'!$F$66</f>
        <v>#DIV/0!</v>
      </c>
      <c r="O174" s="108"/>
      <c r="P174" s="109">
        <f>Tabelle132[[#This Row],[Boden-
fläche
(m²)]]*Tabelle132[[#This Row],[Reinigungs-
tage/Jahr]]</f>
        <v>13.86</v>
      </c>
      <c r="Q174" s="109">
        <f>IFERROR(Tabelle132[[#This Row],[Reinigungs-
fläche
(m²/Jahr)]]/Tabelle132[[#This Row],[Richtwert
(m²/h)]],0)</f>
        <v>0</v>
      </c>
      <c r="R174" s="118">
        <f>IFERROR(Tabelle132[[#This Row],[Reinigungs-
zeit
(h/Jahr)]]*Tabelle132[[#This Row],[Stunden-verr.-satz
(€)]],0)</f>
        <v>0</v>
      </c>
    </row>
    <row r="175" spans="1:18" ht="31.5" x14ac:dyDescent="0.25">
      <c r="A175" s="114">
        <v>169</v>
      </c>
      <c r="B175" s="115" t="s">
        <v>194</v>
      </c>
      <c r="C175" s="116" t="s">
        <v>195</v>
      </c>
      <c r="D175" s="106" t="s">
        <v>669</v>
      </c>
      <c r="E175" s="138" t="s">
        <v>592</v>
      </c>
      <c r="F175" s="138" t="s">
        <v>593</v>
      </c>
      <c r="G175" s="138" t="s">
        <v>483</v>
      </c>
      <c r="H175" s="138" t="s">
        <v>510</v>
      </c>
      <c r="I175" s="138">
        <v>13.86</v>
      </c>
      <c r="J175" s="139"/>
      <c r="K175" s="117" t="s">
        <v>184</v>
      </c>
      <c r="L175" s="107" t="s">
        <v>173</v>
      </c>
      <c r="M175" s="138">
        <v>1</v>
      </c>
      <c r="N175" s="93" t="e">
        <f>'STVS Grundreinigung'!$F$66</f>
        <v>#DIV/0!</v>
      </c>
      <c r="O175" s="108"/>
      <c r="P175" s="109">
        <f>Tabelle132[[#This Row],[Boden-
fläche
(m²)]]*Tabelle132[[#This Row],[Reinigungs-
tage/Jahr]]</f>
        <v>13.86</v>
      </c>
      <c r="Q175" s="109">
        <f>IFERROR(Tabelle132[[#This Row],[Reinigungs-
fläche
(m²/Jahr)]]/Tabelle132[[#This Row],[Richtwert
(m²/h)]],0)</f>
        <v>0</v>
      </c>
      <c r="R175" s="118">
        <f>IFERROR(Tabelle132[[#This Row],[Reinigungs-
zeit
(h/Jahr)]]*Tabelle132[[#This Row],[Stunden-verr.-satz
(€)]],0)</f>
        <v>0</v>
      </c>
    </row>
    <row r="176" spans="1:18" ht="31.5" x14ac:dyDescent="0.25">
      <c r="A176" s="114">
        <v>170</v>
      </c>
      <c r="B176" s="115" t="s">
        <v>194</v>
      </c>
      <c r="C176" s="116" t="s">
        <v>195</v>
      </c>
      <c r="D176" s="106" t="s">
        <v>669</v>
      </c>
      <c r="E176" s="138" t="s">
        <v>594</v>
      </c>
      <c r="F176" s="138" t="s">
        <v>595</v>
      </c>
      <c r="G176" s="138" t="s">
        <v>483</v>
      </c>
      <c r="H176" s="138" t="s">
        <v>510</v>
      </c>
      <c r="I176" s="138">
        <v>14.01</v>
      </c>
      <c r="J176" s="139"/>
      <c r="K176" s="117" t="s">
        <v>184</v>
      </c>
      <c r="L176" s="107" t="s">
        <v>173</v>
      </c>
      <c r="M176" s="138">
        <v>1</v>
      </c>
      <c r="N176" s="93" t="e">
        <f>'STVS Grundreinigung'!$F$66</f>
        <v>#DIV/0!</v>
      </c>
      <c r="O176" s="108"/>
      <c r="P176" s="109">
        <f>Tabelle132[[#This Row],[Boden-
fläche
(m²)]]*Tabelle132[[#This Row],[Reinigungs-
tage/Jahr]]</f>
        <v>14.01</v>
      </c>
      <c r="Q176" s="109">
        <f>IFERROR(Tabelle132[[#This Row],[Reinigungs-
fläche
(m²/Jahr)]]/Tabelle132[[#This Row],[Richtwert
(m²/h)]],0)</f>
        <v>0</v>
      </c>
      <c r="R176" s="118">
        <f>IFERROR(Tabelle132[[#This Row],[Reinigungs-
zeit
(h/Jahr)]]*Tabelle132[[#This Row],[Stunden-verr.-satz
(€)]],0)</f>
        <v>0</v>
      </c>
    </row>
    <row r="177" spans="1:18" ht="31.5" x14ac:dyDescent="0.25">
      <c r="A177" s="114">
        <v>171</v>
      </c>
      <c r="B177" s="115" t="s">
        <v>194</v>
      </c>
      <c r="C177" s="116" t="s">
        <v>195</v>
      </c>
      <c r="D177" s="106" t="s">
        <v>669</v>
      </c>
      <c r="E177" s="138" t="s">
        <v>596</v>
      </c>
      <c r="F177" s="138" t="s">
        <v>597</v>
      </c>
      <c r="G177" s="138" t="s">
        <v>598</v>
      </c>
      <c r="H177" s="138" t="s">
        <v>510</v>
      </c>
      <c r="I177" s="138">
        <v>41.96</v>
      </c>
      <c r="J177" s="139"/>
      <c r="K177" s="117" t="s">
        <v>184</v>
      </c>
      <c r="L177" s="107" t="s">
        <v>173</v>
      </c>
      <c r="M177" s="138">
        <v>1</v>
      </c>
      <c r="N177" s="93" t="e">
        <f>'STVS Grundreinigung'!$F$66</f>
        <v>#DIV/0!</v>
      </c>
      <c r="O177" s="108"/>
      <c r="P177" s="109">
        <f>Tabelle132[[#This Row],[Boden-
fläche
(m²)]]*Tabelle132[[#This Row],[Reinigungs-
tage/Jahr]]</f>
        <v>41.96</v>
      </c>
      <c r="Q177" s="109">
        <f>IFERROR(Tabelle132[[#This Row],[Reinigungs-
fläche
(m²/Jahr)]]/Tabelle132[[#This Row],[Richtwert
(m²/h)]],0)</f>
        <v>0</v>
      </c>
      <c r="R177" s="118">
        <f>IFERROR(Tabelle132[[#This Row],[Reinigungs-
zeit
(h/Jahr)]]*Tabelle132[[#This Row],[Stunden-verr.-satz
(€)]],0)</f>
        <v>0</v>
      </c>
    </row>
    <row r="178" spans="1:18" ht="31.5" x14ac:dyDescent="0.25">
      <c r="A178" s="114">
        <v>172</v>
      </c>
      <c r="B178" s="115" t="s">
        <v>194</v>
      </c>
      <c r="C178" s="116" t="s">
        <v>195</v>
      </c>
      <c r="D178" s="106" t="s">
        <v>669</v>
      </c>
      <c r="E178" s="138" t="s">
        <v>599</v>
      </c>
      <c r="F178" s="138" t="s">
        <v>600</v>
      </c>
      <c r="G178" s="138" t="s">
        <v>601</v>
      </c>
      <c r="H178" s="138" t="s">
        <v>510</v>
      </c>
      <c r="I178" s="138">
        <v>18.05</v>
      </c>
      <c r="J178" s="139"/>
      <c r="K178" s="117" t="s">
        <v>184</v>
      </c>
      <c r="L178" s="107" t="s">
        <v>173</v>
      </c>
      <c r="M178" s="138">
        <v>1</v>
      </c>
      <c r="N178" s="93" t="e">
        <f>'STVS Grundreinigung'!$F$66</f>
        <v>#DIV/0!</v>
      </c>
      <c r="O178" s="108"/>
      <c r="P178" s="109">
        <f>Tabelle132[[#This Row],[Boden-
fläche
(m²)]]*Tabelle132[[#This Row],[Reinigungs-
tage/Jahr]]</f>
        <v>18.05</v>
      </c>
      <c r="Q178" s="109">
        <f>IFERROR(Tabelle132[[#This Row],[Reinigungs-
fläche
(m²/Jahr)]]/Tabelle132[[#This Row],[Richtwert
(m²/h)]],0)</f>
        <v>0</v>
      </c>
      <c r="R178" s="118">
        <f>IFERROR(Tabelle132[[#This Row],[Reinigungs-
zeit
(h/Jahr)]]*Tabelle132[[#This Row],[Stunden-verr.-satz
(€)]],0)</f>
        <v>0</v>
      </c>
    </row>
    <row r="179" spans="1:18" ht="31.5" x14ac:dyDescent="0.25">
      <c r="A179" s="114">
        <v>173</v>
      </c>
      <c r="B179" s="115" t="s">
        <v>194</v>
      </c>
      <c r="C179" s="116" t="s">
        <v>195</v>
      </c>
      <c r="D179" s="106" t="s">
        <v>669</v>
      </c>
      <c r="E179" s="138" t="s">
        <v>602</v>
      </c>
      <c r="F179" s="138" t="s">
        <v>603</v>
      </c>
      <c r="G179" s="138" t="s">
        <v>571</v>
      </c>
      <c r="H179" s="138" t="s">
        <v>510</v>
      </c>
      <c r="I179" s="138">
        <v>12.11</v>
      </c>
      <c r="J179" s="139"/>
      <c r="K179" s="117" t="s">
        <v>184</v>
      </c>
      <c r="L179" s="107" t="s">
        <v>173</v>
      </c>
      <c r="M179" s="138">
        <v>1</v>
      </c>
      <c r="N179" s="93" t="e">
        <f>'STVS Grundreinigung'!$F$66</f>
        <v>#DIV/0!</v>
      </c>
      <c r="O179" s="108"/>
      <c r="P179" s="109">
        <f>Tabelle132[[#This Row],[Boden-
fläche
(m²)]]*Tabelle132[[#This Row],[Reinigungs-
tage/Jahr]]</f>
        <v>12.11</v>
      </c>
      <c r="Q179" s="109">
        <f>IFERROR(Tabelle132[[#This Row],[Reinigungs-
fläche
(m²/Jahr)]]/Tabelle132[[#This Row],[Richtwert
(m²/h)]],0)</f>
        <v>0</v>
      </c>
      <c r="R179" s="118">
        <f>IFERROR(Tabelle132[[#This Row],[Reinigungs-
zeit
(h/Jahr)]]*Tabelle132[[#This Row],[Stunden-verr.-satz
(€)]],0)</f>
        <v>0</v>
      </c>
    </row>
    <row r="180" spans="1:18" ht="31.5" x14ac:dyDescent="0.25">
      <c r="A180" s="114">
        <v>174</v>
      </c>
      <c r="B180" s="115" t="s">
        <v>194</v>
      </c>
      <c r="C180" s="116" t="s">
        <v>195</v>
      </c>
      <c r="D180" s="106" t="s">
        <v>669</v>
      </c>
      <c r="E180" s="138" t="s">
        <v>604</v>
      </c>
      <c r="F180" s="138" t="s">
        <v>605</v>
      </c>
      <c r="G180" s="138" t="s">
        <v>297</v>
      </c>
      <c r="H180" s="138" t="s">
        <v>510</v>
      </c>
      <c r="I180" s="138">
        <v>23.9</v>
      </c>
      <c r="J180" s="139"/>
      <c r="K180" s="117" t="s">
        <v>184</v>
      </c>
      <c r="L180" s="107" t="s">
        <v>173</v>
      </c>
      <c r="M180" s="138">
        <v>1</v>
      </c>
      <c r="N180" s="93" t="e">
        <f>'STVS Grundreinigung'!$F$66</f>
        <v>#DIV/0!</v>
      </c>
      <c r="O180" s="108"/>
      <c r="P180" s="109">
        <f>Tabelle132[[#This Row],[Boden-
fläche
(m²)]]*Tabelle132[[#This Row],[Reinigungs-
tage/Jahr]]</f>
        <v>23.9</v>
      </c>
      <c r="Q180" s="109">
        <f>IFERROR(Tabelle132[[#This Row],[Reinigungs-
fläche
(m²/Jahr)]]/Tabelle132[[#This Row],[Richtwert
(m²/h)]],0)</f>
        <v>0</v>
      </c>
      <c r="R180" s="118">
        <f>IFERROR(Tabelle132[[#This Row],[Reinigungs-
zeit
(h/Jahr)]]*Tabelle132[[#This Row],[Stunden-verr.-satz
(€)]],0)</f>
        <v>0</v>
      </c>
    </row>
    <row r="181" spans="1:18" ht="31.5" x14ac:dyDescent="0.25">
      <c r="A181" s="114">
        <v>175</v>
      </c>
      <c r="B181" s="115" t="s">
        <v>194</v>
      </c>
      <c r="C181" s="116" t="s">
        <v>195</v>
      </c>
      <c r="D181" s="106" t="s">
        <v>669</v>
      </c>
      <c r="E181" s="138" t="s">
        <v>606</v>
      </c>
      <c r="F181" s="138" t="s">
        <v>607</v>
      </c>
      <c r="G181" s="138" t="s">
        <v>294</v>
      </c>
      <c r="H181" s="138" t="s">
        <v>510</v>
      </c>
      <c r="I181" s="138">
        <v>17.600000000000001</v>
      </c>
      <c r="J181" s="139"/>
      <c r="K181" s="117" t="s">
        <v>184</v>
      </c>
      <c r="L181" s="107" t="s">
        <v>173</v>
      </c>
      <c r="M181" s="138">
        <v>1</v>
      </c>
      <c r="N181" s="93" t="e">
        <f>'STVS Grundreinigung'!$F$66</f>
        <v>#DIV/0!</v>
      </c>
      <c r="O181" s="108"/>
      <c r="P181" s="109">
        <f>Tabelle132[[#This Row],[Boden-
fläche
(m²)]]*Tabelle132[[#This Row],[Reinigungs-
tage/Jahr]]</f>
        <v>17.600000000000001</v>
      </c>
      <c r="Q181" s="109">
        <f>IFERROR(Tabelle132[[#This Row],[Reinigungs-
fläche
(m²/Jahr)]]/Tabelle132[[#This Row],[Richtwert
(m²/h)]],0)</f>
        <v>0</v>
      </c>
      <c r="R181" s="118">
        <f>IFERROR(Tabelle132[[#This Row],[Reinigungs-
zeit
(h/Jahr)]]*Tabelle132[[#This Row],[Stunden-verr.-satz
(€)]],0)</f>
        <v>0</v>
      </c>
    </row>
    <row r="182" spans="1:18" ht="31.5" x14ac:dyDescent="0.25">
      <c r="A182" s="114">
        <v>176</v>
      </c>
      <c r="B182" s="115" t="s">
        <v>194</v>
      </c>
      <c r="C182" s="116" t="s">
        <v>195</v>
      </c>
      <c r="D182" s="106" t="s">
        <v>669</v>
      </c>
      <c r="E182" s="138" t="s">
        <v>608</v>
      </c>
      <c r="F182" s="138" t="s">
        <v>609</v>
      </c>
      <c r="G182" s="138" t="s">
        <v>297</v>
      </c>
      <c r="H182" s="138" t="s">
        <v>510</v>
      </c>
      <c r="I182" s="138">
        <v>12.11</v>
      </c>
      <c r="J182" s="139"/>
      <c r="K182" s="117" t="s">
        <v>184</v>
      </c>
      <c r="L182" s="107" t="s">
        <v>173</v>
      </c>
      <c r="M182" s="138">
        <v>1</v>
      </c>
      <c r="N182" s="93" t="e">
        <f>'STVS Grundreinigung'!$F$66</f>
        <v>#DIV/0!</v>
      </c>
      <c r="O182" s="108"/>
      <c r="P182" s="109">
        <f>Tabelle132[[#This Row],[Boden-
fläche
(m²)]]*Tabelle132[[#This Row],[Reinigungs-
tage/Jahr]]</f>
        <v>12.11</v>
      </c>
      <c r="Q182" s="109">
        <f>IFERROR(Tabelle132[[#This Row],[Reinigungs-
fläche
(m²/Jahr)]]/Tabelle132[[#This Row],[Richtwert
(m²/h)]],0)</f>
        <v>0</v>
      </c>
      <c r="R182" s="118">
        <f>IFERROR(Tabelle132[[#This Row],[Reinigungs-
zeit
(h/Jahr)]]*Tabelle132[[#This Row],[Stunden-verr.-satz
(€)]],0)</f>
        <v>0</v>
      </c>
    </row>
    <row r="183" spans="1:18" ht="31.5" x14ac:dyDescent="0.25">
      <c r="A183" s="114">
        <v>177</v>
      </c>
      <c r="B183" s="115" t="s">
        <v>194</v>
      </c>
      <c r="C183" s="116" t="s">
        <v>195</v>
      </c>
      <c r="D183" s="106" t="s">
        <v>669</v>
      </c>
      <c r="E183" s="138" t="s">
        <v>610</v>
      </c>
      <c r="F183" s="138" t="s">
        <v>611</v>
      </c>
      <c r="G183" s="138" t="s">
        <v>612</v>
      </c>
      <c r="H183" s="138" t="s">
        <v>510</v>
      </c>
      <c r="I183" s="138">
        <v>12.11</v>
      </c>
      <c r="J183" s="139"/>
      <c r="K183" s="117" t="s">
        <v>184</v>
      </c>
      <c r="L183" s="107" t="s">
        <v>173</v>
      </c>
      <c r="M183" s="138">
        <v>1</v>
      </c>
      <c r="N183" s="93" t="e">
        <f>'STVS Grundreinigung'!$F$66</f>
        <v>#DIV/0!</v>
      </c>
      <c r="O183" s="108"/>
      <c r="P183" s="109">
        <f>Tabelle132[[#This Row],[Boden-
fläche
(m²)]]*Tabelle132[[#This Row],[Reinigungs-
tage/Jahr]]</f>
        <v>12.11</v>
      </c>
      <c r="Q183" s="109">
        <f>IFERROR(Tabelle132[[#This Row],[Reinigungs-
fläche
(m²/Jahr)]]/Tabelle132[[#This Row],[Richtwert
(m²/h)]],0)</f>
        <v>0</v>
      </c>
      <c r="R183" s="118">
        <f>IFERROR(Tabelle132[[#This Row],[Reinigungs-
zeit
(h/Jahr)]]*Tabelle132[[#This Row],[Stunden-verr.-satz
(€)]],0)</f>
        <v>0</v>
      </c>
    </row>
    <row r="184" spans="1:18" ht="31.5" x14ac:dyDescent="0.25">
      <c r="A184" s="114">
        <v>178</v>
      </c>
      <c r="B184" s="115" t="s">
        <v>194</v>
      </c>
      <c r="C184" s="116" t="s">
        <v>195</v>
      </c>
      <c r="D184" s="106" t="s">
        <v>669</v>
      </c>
      <c r="E184" s="138" t="s">
        <v>613</v>
      </c>
      <c r="F184" s="138" t="s">
        <v>614</v>
      </c>
      <c r="G184" s="138" t="s">
        <v>483</v>
      </c>
      <c r="H184" s="138" t="s">
        <v>510</v>
      </c>
      <c r="I184" s="138">
        <v>18.420000000000002</v>
      </c>
      <c r="J184" s="139"/>
      <c r="K184" s="117" t="s">
        <v>184</v>
      </c>
      <c r="L184" s="107" t="s">
        <v>173</v>
      </c>
      <c r="M184" s="138">
        <v>1</v>
      </c>
      <c r="N184" s="93" t="e">
        <f>'STVS Grundreinigung'!$F$66</f>
        <v>#DIV/0!</v>
      </c>
      <c r="O184" s="108"/>
      <c r="P184" s="109">
        <f>Tabelle132[[#This Row],[Boden-
fläche
(m²)]]*Tabelle132[[#This Row],[Reinigungs-
tage/Jahr]]</f>
        <v>18.420000000000002</v>
      </c>
      <c r="Q184" s="109">
        <f>IFERROR(Tabelle132[[#This Row],[Reinigungs-
fläche
(m²/Jahr)]]/Tabelle132[[#This Row],[Richtwert
(m²/h)]],0)</f>
        <v>0</v>
      </c>
      <c r="R184" s="118">
        <f>IFERROR(Tabelle132[[#This Row],[Reinigungs-
zeit
(h/Jahr)]]*Tabelle132[[#This Row],[Stunden-verr.-satz
(€)]],0)</f>
        <v>0</v>
      </c>
    </row>
    <row r="185" spans="1:18" ht="31.5" x14ac:dyDescent="0.25">
      <c r="A185" s="114">
        <v>179</v>
      </c>
      <c r="B185" s="115" t="s">
        <v>194</v>
      </c>
      <c r="C185" s="116" t="s">
        <v>195</v>
      </c>
      <c r="D185" s="106" t="s">
        <v>669</v>
      </c>
      <c r="E185" s="138" t="s">
        <v>615</v>
      </c>
      <c r="F185" s="138" t="s">
        <v>616</v>
      </c>
      <c r="G185" s="138" t="s">
        <v>483</v>
      </c>
      <c r="H185" s="138" t="s">
        <v>510</v>
      </c>
      <c r="I185" s="138">
        <v>18.420000000000002</v>
      </c>
      <c r="J185" s="139"/>
      <c r="K185" s="117" t="s">
        <v>184</v>
      </c>
      <c r="L185" s="107" t="s">
        <v>173</v>
      </c>
      <c r="M185" s="138">
        <v>1</v>
      </c>
      <c r="N185" s="93" t="e">
        <f>'STVS Grundreinigung'!$F$66</f>
        <v>#DIV/0!</v>
      </c>
      <c r="O185" s="108"/>
      <c r="P185" s="109">
        <f>Tabelle132[[#This Row],[Boden-
fläche
(m²)]]*Tabelle132[[#This Row],[Reinigungs-
tage/Jahr]]</f>
        <v>18.420000000000002</v>
      </c>
      <c r="Q185" s="109">
        <f>IFERROR(Tabelle132[[#This Row],[Reinigungs-
fläche
(m²/Jahr)]]/Tabelle132[[#This Row],[Richtwert
(m²/h)]],0)</f>
        <v>0</v>
      </c>
      <c r="R185" s="118">
        <f>IFERROR(Tabelle132[[#This Row],[Reinigungs-
zeit
(h/Jahr)]]*Tabelle132[[#This Row],[Stunden-verr.-satz
(€)]],0)</f>
        <v>0</v>
      </c>
    </row>
    <row r="186" spans="1:18" ht="31.5" x14ac:dyDescent="0.25">
      <c r="A186" s="114">
        <v>180</v>
      </c>
      <c r="B186" s="115" t="s">
        <v>194</v>
      </c>
      <c r="C186" s="116" t="s">
        <v>195</v>
      </c>
      <c r="D186" s="106" t="s">
        <v>669</v>
      </c>
      <c r="E186" s="138" t="s">
        <v>617</v>
      </c>
      <c r="F186" s="138" t="s">
        <v>618</v>
      </c>
      <c r="G186" s="138" t="s">
        <v>483</v>
      </c>
      <c r="H186" s="138" t="s">
        <v>510</v>
      </c>
      <c r="I186" s="138">
        <v>18.39</v>
      </c>
      <c r="J186" s="139"/>
      <c r="K186" s="117" t="s">
        <v>184</v>
      </c>
      <c r="L186" s="107" t="s">
        <v>173</v>
      </c>
      <c r="M186" s="138">
        <v>1</v>
      </c>
      <c r="N186" s="93" t="e">
        <f>'STVS Grundreinigung'!$F$66</f>
        <v>#DIV/0!</v>
      </c>
      <c r="O186" s="108"/>
      <c r="P186" s="109">
        <f>Tabelle132[[#This Row],[Boden-
fläche
(m²)]]*Tabelle132[[#This Row],[Reinigungs-
tage/Jahr]]</f>
        <v>18.39</v>
      </c>
      <c r="Q186" s="109">
        <f>IFERROR(Tabelle132[[#This Row],[Reinigungs-
fläche
(m²/Jahr)]]/Tabelle132[[#This Row],[Richtwert
(m²/h)]],0)</f>
        <v>0</v>
      </c>
      <c r="R186" s="118">
        <f>IFERROR(Tabelle132[[#This Row],[Reinigungs-
zeit
(h/Jahr)]]*Tabelle132[[#This Row],[Stunden-verr.-satz
(€)]],0)</f>
        <v>0</v>
      </c>
    </row>
    <row r="187" spans="1:18" ht="31.5" x14ac:dyDescent="0.25">
      <c r="A187" s="114">
        <v>181</v>
      </c>
      <c r="B187" s="115" t="s">
        <v>194</v>
      </c>
      <c r="C187" s="116" t="s">
        <v>195</v>
      </c>
      <c r="D187" s="106" t="s">
        <v>669</v>
      </c>
      <c r="E187" s="138" t="s">
        <v>619</v>
      </c>
      <c r="F187" s="138" t="s">
        <v>620</v>
      </c>
      <c r="G187" s="138" t="s">
        <v>483</v>
      </c>
      <c r="H187" s="138" t="s">
        <v>510</v>
      </c>
      <c r="I187" s="138">
        <v>18.43</v>
      </c>
      <c r="J187" s="139"/>
      <c r="K187" s="117" t="s">
        <v>184</v>
      </c>
      <c r="L187" s="107" t="s">
        <v>173</v>
      </c>
      <c r="M187" s="138">
        <v>1</v>
      </c>
      <c r="N187" s="93" t="e">
        <f>'STVS Grundreinigung'!$F$66</f>
        <v>#DIV/0!</v>
      </c>
      <c r="O187" s="108"/>
      <c r="P187" s="109">
        <f>Tabelle132[[#This Row],[Boden-
fläche
(m²)]]*Tabelle132[[#This Row],[Reinigungs-
tage/Jahr]]</f>
        <v>18.43</v>
      </c>
      <c r="Q187" s="109">
        <f>IFERROR(Tabelle132[[#This Row],[Reinigungs-
fläche
(m²/Jahr)]]/Tabelle132[[#This Row],[Richtwert
(m²/h)]],0)</f>
        <v>0</v>
      </c>
      <c r="R187" s="118">
        <f>IFERROR(Tabelle132[[#This Row],[Reinigungs-
zeit
(h/Jahr)]]*Tabelle132[[#This Row],[Stunden-verr.-satz
(€)]],0)</f>
        <v>0</v>
      </c>
    </row>
    <row r="188" spans="1:18" ht="31.5" x14ac:dyDescent="0.25">
      <c r="A188" s="114">
        <v>182</v>
      </c>
      <c r="B188" s="115" t="s">
        <v>194</v>
      </c>
      <c r="C188" s="116" t="s">
        <v>195</v>
      </c>
      <c r="D188" s="106" t="s">
        <v>669</v>
      </c>
      <c r="E188" s="138" t="s">
        <v>621</v>
      </c>
      <c r="F188" s="138" t="s">
        <v>622</v>
      </c>
      <c r="G188" s="138" t="s">
        <v>483</v>
      </c>
      <c r="H188" s="138" t="s">
        <v>510</v>
      </c>
      <c r="I188" s="138">
        <v>18.39</v>
      </c>
      <c r="J188" s="139"/>
      <c r="K188" s="117" t="s">
        <v>184</v>
      </c>
      <c r="L188" s="107" t="s">
        <v>173</v>
      </c>
      <c r="M188" s="138">
        <v>1</v>
      </c>
      <c r="N188" s="93" t="e">
        <f>'STVS Grundreinigung'!$F$66</f>
        <v>#DIV/0!</v>
      </c>
      <c r="O188" s="108"/>
      <c r="P188" s="109">
        <f>Tabelle132[[#This Row],[Boden-
fläche
(m²)]]*Tabelle132[[#This Row],[Reinigungs-
tage/Jahr]]</f>
        <v>18.39</v>
      </c>
      <c r="Q188" s="109">
        <f>IFERROR(Tabelle132[[#This Row],[Reinigungs-
fläche
(m²/Jahr)]]/Tabelle132[[#This Row],[Richtwert
(m²/h)]],0)</f>
        <v>0</v>
      </c>
      <c r="R188" s="118">
        <f>IFERROR(Tabelle132[[#This Row],[Reinigungs-
zeit
(h/Jahr)]]*Tabelle132[[#This Row],[Stunden-verr.-satz
(€)]],0)</f>
        <v>0</v>
      </c>
    </row>
    <row r="189" spans="1:18" ht="31.5" x14ac:dyDescent="0.25">
      <c r="A189" s="114">
        <v>183</v>
      </c>
      <c r="B189" s="115" t="s">
        <v>194</v>
      </c>
      <c r="C189" s="116" t="s">
        <v>195</v>
      </c>
      <c r="D189" s="106" t="s">
        <v>669</v>
      </c>
      <c r="E189" s="138" t="s">
        <v>623</v>
      </c>
      <c r="F189" s="138" t="s">
        <v>624</v>
      </c>
      <c r="G189" s="138" t="s">
        <v>483</v>
      </c>
      <c r="H189" s="138" t="s">
        <v>510</v>
      </c>
      <c r="I189" s="138">
        <v>18.39</v>
      </c>
      <c r="J189" s="139"/>
      <c r="K189" s="117" t="s">
        <v>184</v>
      </c>
      <c r="L189" s="107" t="s">
        <v>173</v>
      </c>
      <c r="M189" s="138">
        <v>1</v>
      </c>
      <c r="N189" s="93" t="e">
        <f>'STVS Grundreinigung'!$F$66</f>
        <v>#DIV/0!</v>
      </c>
      <c r="O189" s="108"/>
      <c r="P189" s="109">
        <f>Tabelle132[[#This Row],[Boden-
fläche
(m²)]]*Tabelle132[[#This Row],[Reinigungs-
tage/Jahr]]</f>
        <v>18.39</v>
      </c>
      <c r="Q189" s="109">
        <f>IFERROR(Tabelle132[[#This Row],[Reinigungs-
fläche
(m²/Jahr)]]/Tabelle132[[#This Row],[Richtwert
(m²/h)]],0)</f>
        <v>0</v>
      </c>
      <c r="R189" s="118">
        <f>IFERROR(Tabelle132[[#This Row],[Reinigungs-
zeit
(h/Jahr)]]*Tabelle132[[#This Row],[Stunden-verr.-satz
(€)]],0)</f>
        <v>0</v>
      </c>
    </row>
    <row r="190" spans="1:18" ht="31.5" x14ac:dyDescent="0.25">
      <c r="A190" s="114">
        <v>184</v>
      </c>
      <c r="B190" s="115" t="s">
        <v>194</v>
      </c>
      <c r="C190" s="116" t="s">
        <v>195</v>
      </c>
      <c r="D190" s="106" t="s">
        <v>669</v>
      </c>
      <c r="E190" s="138" t="s">
        <v>625</v>
      </c>
      <c r="F190" s="138" t="s">
        <v>626</v>
      </c>
      <c r="G190" s="138" t="s">
        <v>483</v>
      </c>
      <c r="H190" s="138" t="s">
        <v>510</v>
      </c>
      <c r="I190" s="138">
        <v>18.39</v>
      </c>
      <c r="J190" s="139"/>
      <c r="K190" s="117" t="s">
        <v>184</v>
      </c>
      <c r="L190" s="107" t="s">
        <v>173</v>
      </c>
      <c r="M190" s="138">
        <v>1</v>
      </c>
      <c r="N190" s="93" t="e">
        <f>'STVS Grundreinigung'!$F$66</f>
        <v>#DIV/0!</v>
      </c>
      <c r="O190" s="108"/>
      <c r="P190" s="109">
        <f>Tabelle132[[#This Row],[Boden-
fläche
(m²)]]*Tabelle132[[#This Row],[Reinigungs-
tage/Jahr]]</f>
        <v>18.39</v>
      </c>
      <c r="Q190" s="109">
        <f>IFERROR(Tabelle132[[#This Row],[Reinigungs-
fläche
(m²/Jahr)]]/Tabelle132[[#This Row],[Richtwert
(m²/h)]],0)</f>
        <v>0</v>
      </c>
      <c r="R190" s="118">
        <f>IFERROR(Tabelle132[[#This Row],[Reinigungs-
zeit
(h/Jahr)]]*Tabelle132[[#This Row],[Stunden-verr.-satz
(€)]],0)</f>
        <v>0</v>
      </c>
    </row>
    <row r="191" spans="1:18" ht="31.5" x14ac:dyDescent="0.25">
      <c r="A191" s="114">
        <v>185</v>
      </c>
      <c r="B191" s="115" t="s">
        <v>194</v>
      </c>
      <c r="C191" s="116" t="s">
        <v>195</v>
      </c>
      <c r="D191" s="106" t="s">
        <v>669</v>
      </c>
      <c r="E191" s="138" t="s">
        <v>627</v>
      </c>
      <c r="F191" s="138" t="s">
        <v>628</v>
      </c>
      <c r="G191" s="138" t="s">
        <v>629</v>
      </c>
      <c r="H191" s="138" t="s">
        <v>510</v>
      </c>
      <c r="I191" s="138">
        <v>25.17</v>
      </c>
      <c r="J191" s="139"/>
      <c r="K191" s="117" t="s">
        <v>184</v>
      </c>
      <c r="L191" s="107" t="s">
        <v>173</v>
      </c>
      <c r="M191" s="138">
        <v>1</v>
      </c>
      <c r="N191" s="93" t="e">
        <f>'STVS Grundreinigung'!$F$66</f>
        <v>#DIV/0!</v>
      </c>
      <c r="O191" s="108"/>
      <c r="P191" s="109">
        <f>Tabelle132[[#This Row],[Boden-
fläche
(m²)]]*Tabelle132[[#This Row],[Reinigungs-
tage/Jahr]]</f>
        <v>25.17</v>
      </c>
      <c r="Q191" s="109">
        <f>IFERROR(Tabelle132[[#This Row],[Reinigungs-
fläche
(m²/Jahr)]]/Tabelle132[[#This Row],[Richtwert
(m²/h)]],0)</f>
        <v>0</v>
      </c>
      <c r="R191" s="118">
        <f>IFERROR(Tabelle132[[#This Row],[Reinigungs-
zeit
(h/Jahr)]]*Tabelle132[[#This Row],[Stunden-verr.-satz
(€)]],0)</f>
        <v>0</v>
      </c>
    </row>
    <row r="192" spans="1:18" ht="31.5" x14ac:dyDescent="0.25">
      <c r="A192" s="114">
        <v>186</v>
      </c>
      <c r="B192" s="115" t="s">
        <v>194</v>
      </c>
      <c r="C192" s="116" t="s">
        <v>195</v>
      </c>
      <c r="D192" s="106" t="s">
        <v>669</v>
      </c>
      <c r="E192" s="138" t="s">
        <v>630</v>
      </c>
      <c r="F192" s="138" t="s">
        <v>631</v>
      </c>
      <c r="G192" s="138" t="s">
        <v>632</v>
      </c>
      <c r="H192" s="138" t="s">
        <v>510</v>
      </c>
      <c r="I192" s="138">
        <v>16.3</v>
      </c>
      <c r="J192" s="139"/>
      <c r="K192" s="117" t="s">
        <v>184</v>
      </c>
      <c r="L192" s="107" t="s">
        <v>173</v>
      </c>
      <c r="M192" s="138">
        <v>1</v>
      </c>
      <c r="N192" s="93" t="e">
        <f>'STVS Grundreinigung'!$F$66</f>
        <v>#DIV/0!</v>
      </c>
      <c r="O192" s="108"/>
      <c r="P192" s="109">
        <f>Tabelle132[[#This Row],[Boden-
fläche
(m²)]]*Tabelle132[[#This Row],[Reinigungs-
tage/Jahr]]</f>
        <v>16.3</v>
      </c>
      <c r="Q192" s="109">
        <f>IFERROR(Tabelle132[[#This Row],[Reinigungs-
fläche
(m²/Jahr)]]/Tabelle132[[#This Row],[Richtwert
(m²/h)]],0)</f>
        <v>0</v>
      </c>
      <c r="R192" s="118">
        <f>IFERROR(Tabelle132[[#This Row],[Reinigungs-
zeit
(h/Jahr)]]*Tabelle132[[#This Row],[Stunden-verr.-satz
(€)]],0)</f>
        <v>0</v>
      </c>
    </row>
    <row r="193" spans="1:18" ht="31.5" x14ac:dyDescent="0.25">
      <c r="A193" s="114">
        <v>187</v>
      </c>
      <c r="B193" s="115" t="s">
        <v>194</v>
      </c>
      <c r="C193" s="116" t="s">
        <v>195</v>
      </c>
      <c r="D193" s="106" t="s">
        <v>669</v>
      </c>
      <c r="E193" s="138" t="s">
        <v>633</v>
      </c>
      <c r="F193" s="138" t="s">
        <v>634</v>
      </c>
      <c r="G193" s="138" t="s">
        <v>480</v>
      </c>
      <c r="H193" s="138" t="s">
        <v>510</v>
      </c>
      <c r="I193" s="138">
        <v>12.11</v>
      </c>
      <c r="J193" s="139"/>
      <c r="K193" s="117" t="s">
        <v>184</v>
      </c>
      <c r="L193" s="107" t="s">
        <v>173</v>
      </c>
      <c r="M193" s="138">
        <v>1</v>
      </c>
      <c r="N193" s="93" t="e">
        <f>'STVS Grundreinigung'!$F$66</f>
        <v>#DIV/0!</v>
      </c>
      <c r="O193" s="108"/>
      <c r="P193" s="109">
        <f>Tabelle132[[#This Row],[Boden-
fläche
(m²)]]*Tabelle132[[#This Row],[Reinigungs-
tage/Jahr]]</f>
        <v>12.11</v>
      </c>
      <c r="Q193" s="109">
        <f>IFERROR(Tabelle132[[#This Row],[Reinigungs-
fläche
(m²/Jahr)]]/Tabelle132[[#This Row],[Richtwert
(m²/h)]],0)</f>
        <v>0</v>
      </c>
      <c r="R193" s="118">
        <f>IFERROR(Tabelle132[[#This Row],[Reinigungs-
zeit
(h/Jahr)]]*Tabelle132[[#This Row],[Stunden-verr.-satz
(€)]],0)</f>
        <v>0</v>
      </c>
    </row>
    <row r="194" spans="1:18" ht="31.5" x14ac:dyDescent="0.25">
      <c r="A194" s="114">
        <v>188</v>
      </c>
      <c r="B194" s="115" t="s">
        <v>194</v>
      </c>
      <c r="C194" s="116" t="s">
        <v>195</v>
      </c>
      <c r="D194" s="106" t="s">
        <v>669</v>
      </c>
      <c r="E194" s="138" t="s">
        <v>635</v>
      </c>
      <c r="F194" s="138" t="s">
        <v>636</v>
      </c>
      <c r="G194" s="138" t="s">
        <v>558</v>
      </c>
      <c r="H194" s="138" t="s">
        <v>510</v>
      </c>
      <c r="I194" s="138">
        <v>18.39</v>
      </c>
      <c r="J194" s="139"/>
      <c r="K194" s="117" t="s">
        <v>184</v>
      </c>
      <c r="L194" s="107" t="s">
        <v>173</v>
      </c>
      <c r="M194" s="138">
        <v>1</v>
      </c>
      <c r="N194" s="93" t="e">
        <f>'STVS Grundreinigung'!$F$66</f>
        <v>#DIV/0!</v>
      </c>
      <c r="O194" s="108"/>
      <c r="P194" s="109">
        <f>Tabelle132[[#This Row],[Boden-
fläche
(m²)]]*Tabelle132[[#This Row],[Reinigungs-
tage/Jahr]]</f>
        <v>18.39</v>
      </c>
      <c r="Q194" s="109">
        <f>IFERROR(Tabelle132[[#This Row],[Reinigungs-
fläche
(m²/Jahr)]]/Tabelle132[[#This Row],[Richtwert
(m²/h)]],0)</f>
        <v>0</v>
      </c>
      <c r="R194" s="118">
        <f>IFERROR(Tabelle132[[#This Row],[Reinigungs-
zeit
(h/Jahr)]]*Tabelle132[[#This Row],[Stunden-verr.-satz
(€)]],0)</f>
        <v>0</v>
      </c>
    </row>
    <row r="195" spans="1:18" ht="31.5" x14ac:dyDescent="0.25">
      <c r="A195" s="114">
        <v>189</v>
      </c>
      <c r="B195" s="115" t="s">
        <v>194</v>
      </c>
      <c r="C195" s="116" t="s">
        <v>195</v>
      </c>
      <c r="D195" s="106" t="s">
        <v>669</v>
      </c>
      <c r="E195" s="138" t="s">
        <v>637</v>
      </c>
      <c r="F195" s="138" t="s">
        <v>638</v>
      </c>
      <c r="G195" s="138" t="s">
        <v>483</v>
      </c>
      <c r="H195" s="138" t="s">
        <v>510</v>
      </c>
      <c r="I195" s="138">
        <v>18.43</v>
      </c>
      <c r="J195" s="139"/>
      <c r="K195" s="117" t="s">
        <v>184</v>
      </c>
      <c r="L195" s="107" t="s">
        <v>173</v>
      </c>
      <c r="M195" s="138">
        <v>1</v>
      </c>
      <c r="N195" s="93" t="e">
        <f>'STVS Grundreinigung'!$F$66</f>
        <v>#DIV/0!</v>
      </c>
      <c r="O195" s="108"/>
      <c r="P195" s="109">
        <f>Tabelle132[[#This Row],[Boden-
fläche
(m²)]]*Tabelle132[[#This Row],[Reinigungs-
tage/Jahr]]</f>
        <v>18.43</v>
      </c>
      <c r="Q195" s="109">
        <f>IFERROR(Tabelle132[[#This Row],[Reinigungs-
fläche
(m²/Jahr)]]/Tabelle132[[#This Row],[Richtwert
(m²/h)]],0)</f>
        <v>0</v>
      </c>
      <c r="R195" s="118">
        <f>IFERROR(Tabelle132[[#This Row],[Reinigungs-
zeit
(h/Jahr)]]*Tabelle132[[#This Row],[Stunden-verr.-satz
(€)]],0)</f>
        <v>0</v>
      </c>
    </row>
    <row r="196" spans="1:18" ht="31.5" x14ac:dyDescent="0.25">
      <c r="A196" s="114">
        <v>190</v>
      </c>
      <c r="B196" s="115" t="s">
        <v>194</v>
      </c>
      <c r="C196" s="116" t="s">
        <v>195</v>
      </c>
      <c r="D196" s="106" t="s">
        <v>669</v>
      </c>
      <c r="E196" s="138" t="s">
        <v>639</v>
      </c>
      <c r="F196" s="138" t="s">
        <v>640</v>
      </c>
      <c r="G196" s="138" t="s">
        <v>483</v>
      </c>
      <c r="H196" s="138" t="s">
        <v>510</v>
      </c>
      <c r="I196" s="138">
        <v>17.63</v>
      </c>
      <c r="J196" s="139"/>
      <c r="K196" s="117" t="s">
        <v>184</v>
      </c>
      <c r="L196" s="107" t="s">
        <v>173</v>
      </c>
      <c r="M196" s="138">
        <v>1</v>
      </c>
      <c r="N196" s="93" t="e">
        <f>'STVS Grundreinigung'!$F$66</f>
        <v>#DIV/0!</v>
      </c>
      <c r="O196" s="108"/>
      <c r="P196" s="109">
        <f>Tabelle132[[#This Row],[Boden-
fläche
(m²)]]*Tabelle132[[#This Row],[Reinigungs-
tage/Jahr]]</f>
        <v>17.63</v>
      </c>
      <c r="Q196" s="109">
        <f>IFERROR(Tabelle132[[#This Row],[Reinigungs-
fläche
(m²/Jahr)]]/Tabelle132[[#This Row],[Richtwert
(m²/h)]],0)</f>
        <v>0</v>
      </c>
      <c r="R196" s="118">
        <f>IFERROR(Tabelle132[[#This Row],[Reinigungs-
zeit
(h/Jahr)]]*Tabelle132[[#This Row],[Stunden-verr.-satz
(€)]],0)</f>
        <v>0</v>
      </c>
    </row>
    <row r="197" spans="1:18" ht="31.5" x14ac:dyDescent="0.25">
      <c r="A197" s="114">
        <v>191</v>
      </c>
      <c r="B197" s="115" t="s">
        <v>194</v>
      </c>
      <c r="C197" s="116" t="s">
        <v>195</v>
      </c>
      <c r="D197" s="106" t="s">
        <v>669</v>
      </c>
      <c r="E197" s="138" t="s">
        <v>641</v>
      </c>
      <c r="F197" s="138" t="s">
        <v>642</v>
      </c>
      <c r="G197" s="138" t="s">
        <v>294</v>
      </c>
      <c r="H197" s="138" t="s">
        <v>510</v>
      </c>
      <c r="I197" s="138">
        <v>11.71</v>
      </c>
      <c r="J197" s="139"/>
      <c r="K197" s="117" t="s">
        <v>184</v>
      </c>
      <c r="L197" s="107" t="s">
        <v>173</v>
      </c>
      <c r="M197" s="138">
        <v>1</v>
      </c>
      <c r="N197" s="93" t="e">
        <f>'STVS Grundreinigung'!$F$66</f>
        <v>#DIV/0!</v>
      </c>
      <c r="O197" s="108"/>
      <c r="P197" s="109">
        <f>Tabelle132[[#This Row],[Boden-
fläche
(m²)]]*Tabelle132[[#This Row],[Reinigungs-
tage/Jahr]]</f>
        <v>11.71</v>
      </c>
      <c r="Q197" s="109">
        <f>IFERROR(Tabelle132[[#This Row],[Reinigungs-
fläche
(m²/Jahr)]]/Tabelle132[[#This Row],[Richtwert
(m²/h)]],0)</f>
        <v>0</v>
      </c>
      <c r="R197" s="118">
        <f>IFERROR(Tabelle132[[#This Row],[Reinigungs-
zeit
(h/Jahr)]]*Tabelle132[[#This Row],[Stunden-verr.-satz
(€)]],0)</f>
        <v>0</v>
      </c>
    </row>
    <row r="198" spans="1:18" ht="31.5" x14ac:dyDescent="0.25">
      <c r="A198" s="114">
        <v>192</v>
      </c>
      <c r="B198" s="115" t="s">
        <v>194</v>
      </c>
      <c r="C198" s="116" t="s">
        <v>195</v>
      </c>
      <c r="D198" s="106" t="s">
        <v>669</v>
      </c>
      <c r="E198" s="138" t="s">
        <v>643</v>
      </c>
      <c r="F198" s="138" t="s">
        <v>644</v>
      </c>
      <c r="G198" s="138" t="s">
        <v>483</v>
      </c>
      <c r="H198" s="138" t="s">
        <v>510</v>
      </c>
      <c r="I198" s="138">
        <v>14.06</v>
      </c>
      <c r="J198" s="139"/>
      <c r="K198" s="117" t="s">
        <v>184</v>
      </c>
      <c r="L198" s="107" t="s">
        <v>173</v>
      </c>
      <c r="M198" s="138">
        <v>1</v>
      </c>
      <c r="N198" s="93" t="e">
        <f>'STVS Grundreinigung'!$F$66</f>
        <v>#DIV/0!</v>
      </c>
      <c r="O198" s="108"/>
      <c r="P198" s="109">
        <f>Tabelle132[[#This Row],[Boden-
fläche
(m²)]]*Tabelle132[[#This Row],[Reinigungs-
tage/Jahr]]</f>
        <v>14.06</v>
      </c>
      <c r="Q198" s="109">
        <f>IFERROR(Tabelle132[[#This Row],[Reinigungs-
fläche
(m²/Jahr)]]/Tabelle132[[#This Row],[Richtwert
(m²/h)]],0)</f>
        <v>0</v>
      </c>
      <c r="R198" s="118">
        <f>IFERROR(Tabelle132[[#This Row],[Reinigungs-
zeit
(h/Jahr)]]*Tabelle132[[#This Row],[Stunden-verr.-satz
(€)]],0)</f>
        <v>0</v>
      </c>
    </row>
    <row r="199" spans="1:18" ht="31.5" x14ac:dyDescent="0.25">
      <c r="A199" s="114">
        <v>193</v>
      </c>
      <c r="B199" s="115" t="s">
        <v>194</v>
      </c>
      <c r="C199" s="116" t="s">
        <v>195</v>
      </c>
      <c r="D199" s="106" t="s">
        <v>669</v>
      </c>
      <c r="E199" s="138" t="s">
        <v>645</v>
      </c>
      <c r="F199" s="138" t="s">
        <v>646</v>
      </c>
      <c r="G199" s="138" t="s">
        <v>483</v>
      </c>
      <c r="H199" s="138" t="s">
        <v>510</v>
      </c>
      <c r="I199" s="138">
        <v>13.87</v>
      </c>
      <c r="J199" s="139"/>
      <c r="K199" s="117" t="s">
        <v>184</v>
      </c>
      <c r="L199" s="107" t="s">
        <v>173</v>
      </c>
      <c r="M199" s="138">
        <v>1</v>
      </c>
      <c r="N199" s="93" t="e">
        <f>'STVS Grundreinigung'!$F$66</f>
        <v>#DIV/0!</v>
      </c>
      <c r="O199" s="108"/>
      <c r="P199" s="109">
        <f>Tabelle132[[#This Row],[Boden-
fläche
(m²)]]*Tabelle132[[#This Row],[Reinigungs-
tage/Jahr]]</f>
        <v>13.87</v>
      </c>
      <c r="Q199" s="109">
        <f>IFERROR(Tabelle132[[#This Row],[Reinigungs-
fläche
(m²/Jahr)]]/Tabelle132[[#This Row],[Richtwert
(m²/h)]],0)</f>
        <v>0</v>
      </c>
      <c r="R199" s="118">
        <f>IFERROR(Tabelle132[[#This Row],[Reinigungs-
zeit
(h/Jahr)]]*Tabelle132[[#This Row],[Stunden-verr.-satz
(€)]],0)</f>
        <v>0</v>
      </c>
    </row>
    <row r="200" spans="1:18" ht="31.5" x14ac:dyDescent="0.25">
      <c r="A200" s="114">
        <v>194</v>
      </c>
      <c r="B200" s="115" t="s">
        <v>194</v>
      </c>
      <c r="C200" s="116" t="s">
        <v>195</v>
      </c>
      <c r="D200" s="106" t="s">
        <v>669</v>
      </c>
      <c r="E200" s="138" t="s">
        <v>647</v>
      </c>
      <c r="F200" s="138" t="s">
        <v>648</v>
      </c>
      <c r="G200" s="138" t="s">
        <v>483</v>
      </c>
      <c r="H200" s="138" t="s">
        <v>510</v>
      </c>
      <c r="I200" s="138">
        <v>13.87</v>
      </c>
      <c r="J200" s="139"/>
      <c r="K200" s="117" t="s">
        <v>184</v>
      </c>
      <c r="L200" s="107" t="s">
        <v>173</v>
      </c>
      <c r="M200" s="138">
        <v>1</v>
      </c>
      <c r="N200" s="93" t="e">
        <f>'STVS Grundreinigung'!$F$66</f>
        <v>#DIV/0!</v>
      </c>
      <c r="O200" s="108"/>
      <c r="P200" s="109">
        <f>Tabelle132[[#This Row],[Boden-
fläche
(m²)]]*Tabelle132[[#This Row],[Reinigungs-
tage/Jahr]]</f>
        <v>13.87</v>
      </c>
      <c r="Q200" s="109">
        <f>IFERROR(Tabelle132[[#This Row],[Reinigungs-
fläche
(m²/Jahr)]]/Tabelle132[[#This Row],[Richtwert
(m²/h)]],0)</f>
        <v>0</v>
      </c>
      <c r="R200" s="118">
        <f>IFERROR(Tabelle132[[#This Row],[Reinigungs-
zeit
(h/Jahr)]]*Tabelle132[[#This Row],[Stunden-verr.-satz
(€)]],0)</f>
        <v>0</v>
      </c>
    </row>
    <row r="201" spans="1:18" ht="31.5" x14ac:dyDescent="0.25">
      <c r="A201" s="114">
        <v>195</v>
      </c>
      <c r="B201" s="115" t="s">
        <v>194</v>
      </c>
      <c r="C201" s="116" t="s">
        <v>195</v>
      </c>
      <c r="D201" s="106" t="s">
        <v>669</v>
      </c>
      <c r="E201" s="138" t="s">
        <v>649</v>
      </c>
      <c r="F201" s="138" t="s">
        <v>650</v>
      </c>
      <c r="G201" s="138" t="s">
        <v>561</v>
      </c>
      <c r="H201" s="138" t="s">
        <v>510</v>
      </c>
      <c r="I201" s="138">
        <v>13.87</v>
      </c>
      <c r="J201" s="139"/>
      <c r="K201" s="117" t="s">
        <v>184</v>
      </c>
      <c r="L201" s="107" t="s">
        <v>173</v>
      </c>
      <c r="M201" s="138">
        <v>1</v>
      </c>
      <c r="N201" s="93" t="e">
        <f>'STVS Grundreinigung'!$F$66</f>
        <v>#DIV/0!</v>
      </c>
      <c r="O201" s="108"/>
      <c r="P201" s="109">
        <f>Tabelle132[[#This Row],[Boden-
fläche
(m²)]]*Tabelle132[[#This Row],[Reinigungs-
tage/Jahr]]</f>
        <v>13.87</v>
      </c>
      <c r="Q201" s="109">
        <f>IFERROR(Tabelle132[[#This Row],[Reinigungs-
fläche
(m²/Jahr)]]/Tabelle132[[#This Row],[Richtwert
(m²/h)]],0)</f>
        <v>0</v>
      </c>
      <c r="R201" s="118">
        <f>IFERROR(Tabelle132[[#This Row],[Reinigungs-
zeit
(h/Jahr)]]*Tabelle132[[#This Row],[Stunden-verr.-satz
(€)]],0)</f>
        <v>0</v>
      </c>
    </row>
    <row r="202" spans="1:18" ht="31.5" x14ac:dyDescent="0.25">
      <c r="A202" s="114">
        <v>196</v>
      </c>
      <c r="B202" s="115" t="s">
        <v>194</v>
      </c>
      <c r="C202" s="116" t="s">
        <v>195</v>
      </c>
      <c r="D202" s="106" t="s">
        <v>669</v>
      </c>
      <c r="E202" s="138" t="s">
        <v>651</v>
      </c>
      <c r="F202" s="138" t="s">
        <v>652</v>
      </c>
      <c r="G202" s="138" t="s">
        <v>653</v>
      </c>
      <c r="H202" s="138" t="s">
        <v>510</v>
      </c>
      <c r="I202" s="138">
        <v>9.1199999999999992</v>
      </c>
      <c r="J202" s="139"/>
      <c r="K202" s="117" t="s">
        <v>184</v>
      </c>
      <c r="L202" s="107" t="s">
        <v>173</v>
      </c>
      <c r="M202" s="138">
        <v>1</v>
      </c>
      <c r="N202" s="93" t="e">
        <f>'STVS Grundreinigung'!$F$66</f>
        <v>#DIV/0!</v>
      </c>
      <c r="O202" s="108"/>
      <c r="P202" s="109">
        <f>Tabelle132[[#This Row],[Boden-
fläche
(m²)]]*Tabelle132[[#This Row],[Reinigungs-
tage/Jahr]]</f>
        <v>9.1199999999999992</v>
      </c>
      <c r="Q202" s="109">
        <f>IFERROR(Tabelle132[[#This Row],[Reinigungs-
fläche
(m²/Jahr)]]/Tabelle132[[#This Row],[Richtwert
(m²/h)]],0)</f>
        <v>0</v>
      </c>
      <c r="R202" s="118">
        <f>IFERROR(Tabelle132[[#This Row],[Reinigungs-
zeit
(h/Jahr)]]*Tabelle132[[#This Row],[Stunden-verr.-satz
(€)]],0)</f>
        <v>0</v>
      </c>
    </row>
    <row r="203" spans="1:18" ht="31.5" x14ac:dyDescent="0.25">
      <c r="A203" s="114">
        <v>197</v>
      </c>
      <c r="B203" s="115" t="s">
        <v>194</v>
      </c>
      <c r="C203" s="116" t="s">
        <v>195</v>
      </c>
      <c r="D203" s="106" t="s">
        <v>669</v>
      </c>
      <c r="E203" s="138" t="s">
        <v>654</v>
      </c>
      <c r="F203" s="138" t="s">
        <v>655</v>
      </c>
      <c r="G203" s="138" t="s">
        <v>656</v>
      </c>
      <c r="H203" s="138" t="s">
        <v>510</v>
      </c>
      <c r="I203" s="138">
        <v>9.31</v>
      </c>
      <c r="J203" s="139"/>
      <c r="K203" s="117" t="s">
        <v>184</v>
      </c>
      <c r="L203" s="107" t="s">
        <v>173</v>
      </c>
      <c r="M203" s="138">
        <v>1</v>
      </c>
      <c r="N203" s="93" t="e">
        <f>'STVS Grundreinigung'!$F$66</f>
        <v>#DIV/0!</v>
      </c>
      <c r="O203" s="108"/>
      <c r="P203" s="109">
        <f>Tabelle132[[#This Row],[Boden-
fläche
(m²)]]*Tabelle132[[#This Row],[Reinigungs-
tage/Jahr]]</f>
        <v>9.31</v>
      </c>
      <c r="Q203" s="109">
        <f>IFERROR(Tabelle132[[#This Row],[Reinigungs-
fläche
(m²/Jahr)]]/Tabelle132[[#This Row],[Richtwert
(m²/h)]],0)</f>
        <v>0</v>
      </c>
      <c r="R203" s="118">
        <f>IFERROR(Tabelle132[[#This Row],[Reinigungs-
zeit
(h/Jahr)]]*Tabelle132[[#This Row],[Stunden-verr.-satz
(€)]],0)</f>
        <v>0</v>
      </c>
    </row>
    <row r="204" spans="1:18" ht="31.5" x14ac:dyDescent="0.25">
      <c r="A204" s="114">
        <v>198</v>
      </c>
      <c r="B204" s="115" t="s">
        <v>194</v>
      </c>
      <c r="C204" s="116" t="s">
        <v>195</v>
      </c>
      <c r="D204" s="106" t="s">
        <v>669</v>
      </c>
      <c r="E204" s="138" t="s">
        <v>657</v>
      </c>
      <c r="F204" s="138" t="s">
        <v>658</v>
      </c>
      <c r="G204" s="138" t="s">
        <v>659</v>
      </c>
      <c r="H204" s="138" t="s">
        <v>510</v>
      </c>
      <c r="I204" s="138">
        <v>57.2</v>
      </c>
      <c r="J204" s="139"/>
      <c r="K204" s="117" t="s">
        <v>184</v>
      </c>
      <c r="L204" s="107" t="s">
        <v>173</v>
      </c>
      <c r="M204" s="138">
        <v>1</v>
      </c>
      <c r="N204" s="93" t="e">
        <f>'STVS Grundreinigung'!$F$66</f>
        <v>#DIV/0!</v>
      </c>
      <c r="O204" s="108"/>
      <c r="P204" s="109">
        <f>Tabelle132[[#This Row],[Boden-
fläche
(m²)]]*Tabelle132[[#This Row],[Reinigungs-
tage/Jahr]]</f>
        <v>57.2</v>
      </c>
      <c r="Q204" s="109">
        <f>IFERROR(Tabelle132[[#This Row],[Reinigungs-
fläche
(m²/Jahr)]]/Tabelle132[[#This Row],[Richtwert
(m²/h)]],0)</f>
        <v>0</v>
      </c>
      <c r="R204" s="118">
        <f>IFERROR(Tabelle132[[#This Row],[Reinigungs-
zeit
(h/Jahr)]]*Tabelle132[[#This Row],[Stunden-verr.-satz
(€)]],0)</f>
        <v>0</v>
      </c>
    </row>
    <row r="205" spans="1:18" ht="31.5" x14ac:dyDescent="0.25">
      <c r="A205" s="114">
        <v>199</v>
      </c>
      <c r="B205" s="115" t="s">
        <v>194</v>
      </c>
      <c r="C205" s="116" t="s">
        <v>195</v>
      </c>
      <c r="D205" s="106" t="s">
        <v>669</v>
      </c>
      <c r="E205" s="138" t="s">
        <v>660</v>
      </c>
      <c r="F205" s="138" t="s">
        <v>661</v>
      </c>
      <c r="G205" s="138" t="s">
        <v>190</v>
      </c>
      <c r="H205" s="138" t="s">
        <v>510</v>
      </c>
      <c r="I205" s="138">
        <v>4.99</v>
      </c>
      <c r="J205" s="139"/>
      <c r="K205" s="117" t="s">
        <v>184</v>
      </c>
      <c r="L205" s="107" t="s">
        <v>173</v>
      </c>
      <c r="M205" s="138">
        <v>1</v>
      </c>
      <c r="N205" s="93" t="e">
        <f>'STVS Grundreinigung'!$F$66</f>
        <v>#DIV/0!</v>
      </c>
      <c r="O205" s="108"/>
      <c r="P205" s="109">
        <f>Tabelle132[[#This Row],[Boden-
fläche
(m²)]]*Tabelle132[[#This Row],[Reinigungs-
tage/Jahr]]</f>
        <v>4.99</v>
      </c>
      <c r="Q205" s="109">
        <f>IFERROR(Tabelle132[[#This Row],[Reinigungs-
fläche
(m²/Jahr)]]/Tabelle132[[#This Row],[Richtwert
(m²/h)]],0)</f>
        <v>0</v>
      </c>
      <c r="R205" s="118">
        <f>IFERROR(Tabelle132[[#This Row],[Reinigungs-
zeit
(h/Jahr)]]*Tabelle132[[#This Row],[Stunden-verr.-satz
(€)]],0)</f>
        <v>0</v>
      </c>
    </row>
    <row r="206" spans="1:18" ht="31.5" x14ac:dyDescent="0.25">
      <c r="A206" s="114">
        <v>200</v>
      </c>
      <c r="B206" s="115" t="s">
        <v>194</v>
      </c>
      <c r="C206" s="116" t="s">
        <v>195</v>
      </c>
      <c r="D206" s="106" t="s">
        <v>669</v>
      </c>
      <c r="E206" s="138" t="s">
        <v>662</v>
      </c>
      <c r="F206" s="138" t="s">
        <v>663</v>
      </c>
      <c r="G206" s="138" t="s">
        <v>288</v>
      </c>
      <c r="H206" s="138" t="s">
        <v>510</v>
      </c>
      <c r="I206" s="138">
        <v>9.66</v>
      </c>
      <c r="J206" s="139"/>
      <c r="K206" s="117" t="s">
        <v>184</v>
      </c>
      <c r="L206" s="107" t="s">
        <v>173</v>
      </c>
      <c r="M206" s="138">
        <v>1</v>
      </c>
      <c r="N206" s="93" t="e">
        <f>'STVS Grundreinigung'!$F$66</f>
        <v>#DIV/0!</v>
      </c>
      <c r="O206" s="108"/>
      <c r="P206" s="109">
        <f>Tabelle132[[#This Row],[Boden-
fläche
(m²)]]*Tabelle132[[#This Row],[Reinigungs-
tage/Jahr]]</f>
        <v>9.66</v>
      </c>
      <c r="Q206" s="109">
        <f>IFERROR(Tabelle132[[#This Row],[Reinigungs-
fläche
(m²/Jahr)]]/Tabelle132[[#This Row],[Richtwert
(m²/h)]],0)</f>
        <v>0</v>
      </c>
      <c r="R206" s="118">
        <f>IFERROR(Tabelle132[[#This Row],[Reinigungs-
zeit
(h/Jahr)]]*Tabelle132[[#This Row],[Stunden-verr.-satz
(€)]],0)</f>
        <v>0</v>
      </c>
    </row>
    <row r="207" spans="1:18" ht="31.5" x14ac:dyDescent="0.25">
      <c r="A207" s="114">
        <v>201</v>
      </c>
      <c r="B207" s="115" t="s">
        <v>194</v>
      </c>
      <c r="C207" s="116" t="s">
        <v>195</v>
      </c>
      <c r="D207" s="106" t="s">
        <v>669</v>
      </c>
      <c r="E207" s="138" t="s">
        <v>664</v>
      </c>
      <c r="F207" s="138" t="s">
        <v>665</v>
      </c>
      <c r="G207" s="138" t="s">
        <v>190</v>
      </c>
      <c r="H207" s="138" t="s">
        <v>510</v>
      </c>
      <c r="I207" s="138">
        <v>6.65</v>
      </c>
      <c r="J207" s="139"/>
      <c r="K207" s="117" t="s">
        <v>184</v>
      </c>
      <c r="L207" s="107" t="s">
        <v>173</v>
      </c>
      <c r="M207" s="138">
        <v>1</v>
      </c>
      <c r="N207" s="93" t="e">
        <f>'STVS Grundreinigung'!$F$66</f>
        <v>#DIV/0!</v>
      </c>
      <c r="O207" s="108"/>
      <c r="P207" s="109">
        <f>Tabelle132[[#This Row],[Boden-
fläche
(m²)]]*Tabelle132[[#This Row],[Reinigungs-
tage/Jahr]]</f>
        <v>6.65</v>
      </c>
      <c r="Q207" s="109">
        <f>IFERROR(Tabelle132[[#This Row],[Reinigungs-
fläche
(m²/Jahr)]]/Tabelle132[[#This Row],[Richtwert
(m²/h)]],0)</f>
        <v>0</v>
      </c>
      <c r="R207" s="118">
        <f>IFERROR(Tabelle132[[#This Row],[Reinigungs-
zeit
(h/Jahr)]]*Tabelle132[[#This Row],[Stunden-verr.-satz
(€)]],0)</f>
        <v>0</v>
      </c>
    </row>
    <row r="208" spans="1:18" ht="32.25" thickBot="1" x14ac:dyDescent="0.3">
      <c r="A208" s="114">
        <v>202</v>
      </c>
      <c r="B208" s="119" t="s">
        <v>194</v>
      </c>
      <c r="C208" s="120" t="s">
        <v>195</v>
      </c>
      <c r="D208" s="121" t="s">
        <v>669</v>
      </c>
      <c r="E208" s="140" t="s">
        <v>666</v>
      </c>
      <c r="F208" s="140" t="s">
        <v>667</v>
      </c>
      <c r="G208" s="140" t="s">
        <v>668</v>
      </c>
      <c r="H208" s="140" t="s">
        <v>673</v>
      </c>
      <c r="I208" s="140">
        <v>8.32</v>
      </c>
      <c r="J208" s="141"/>
      <c r="K208" s="117" t="s">
        <v>184</v>
      </c>
      <c r="L208" s="107" t="s">
        <v>173</v>
      </c>
      <c r="M208" s="138">
        <v>1</v>
      </c>
      <c r="N208" s="93" t="e">
        <f>'STVS Grundreinigung'!$F$66</f>
        <v>#DIV/0!</v>
      </c>
      <c r="O208" s="108"/>
      <c r="P208" s="109">
        <f>Tabelle132[[#This Row],[Boden-
fläche
(m²)]]*Tabelle132[[#This Row],[Reinigungs-
tage/Jahr]]</f>
        <v>8.32</v>
      </c>
      <c r="Q208" s="109">
        <f>IFERROR(Tabelle132[[#This Row],[Reinigungs-
fläche
(m²/Jahr)]]/Tabelle132[[#This Row],[Richtwert
(m²/h)]],0)</f>
        <v>0</v>
      </c>
      <c r="R208" s="118">
        <f>IFERROR(Tabelle132[[#This Row],[Reinigungs-
zeit
(h/Jahr)]]*Tabelle132[[#This Row],[Stunden-verr.-satz
(€)]],0)</f>
        <v>0</v>
      </c>
    </row>
    <row r="209" spans="1:18" ht="32.25" thickBot="1" x14ac:dyDescent="0.3">
      <c r="A209" s="114">
        <v>203</v>
      </c>
      <c r="B209" s="119" t="s">
        <v>194</v>
      </c>
      <c r="C209" s="120" t="s">
        <v>195</v>
      </c>
      <c r="D209" s="121" t="s">
        <v>178</v>
      </c>
      <c r="E209" s="140"/>
      <c r="F209" s="140"/>
      <c r="G209" s="138" t="s">
        <v>678</v>
      </c>
      <c r="H209" s="138" t="s">
        <v>679</v>
      </c>
      <c r="I209" s="138">
        <v>29.25</v>
      </c>
      <c r="J209" s="139"/>
      <c r="K209" s="117" t="s">
        <v>184</v>
      </c>
      <c r="L209" s="107" t="s">
        <v>173</v>
      </c>
      <c r="M209" s="138">
        <v>1</v>
      </c>
      <c r="N209" s="93" t="e">
        <f>'STVS Grundreinigung'!$F$66</f>
        <v>#DIV/0!</v>
      </c>
      <c r="O209" s="108"/>
      <c r="P209" s="109">
        <f>Tabelle132[[#This Row],[Boden-
fläche
(m²)]]*Tabelle132[[#This Row],[Reinigungs-
tage/Jahr]]</f>
        <v>29.25</v>
      </c>
      <c r="Q209" s="109">
        <f>IFERROR(Tabelle132[[#This Row],[Reinigungs-
fläche
(m²/Jahr)]]/Tabelle132[[#This Row],[Richtwert
(m²/h)]],0)</f>
        <v>0</v>
      </c>
      <c r="R209" s="118">
        <f>IFERROR(Tabelle132[[#This Row],[Reinigungs-
zeit
(h/Jahr)]]*Tabelle132[[#This Row],[Stunden-verr.-satz
(€)]],0)</f>
        <v>0</v>
      </c>
    </row>
    <row r="210" spans="1:18" ht="32.25" thickBot="1" x14ac:dyDescent="0.3">
      <c r="A210" s="114">
        <v>204</v>
      </c>
      <c r="B210" s="119" t="s">
        <v>194</v>
      </c>
      <c r="C210" s="120" t="s">
        <v>195</v>
      </c>
      <c r="D210" s="121" t="s">
        <v>178</v>
      </c>
      <c r="E210" s="140"/>
      <c r="F210" s="140"/>
      <c r="G210" s="140" t="s">
        <v>680</v>
      </c>
      <c r="H210" s="140" t="s">
        <v>681</v>
      </c>
      <c r="I210" s="140">
        <v>20</v>
      </c>
      <c r="J210" s="141"/>
      <c r="K210" s="117" t="s">
        <v>184</v>
      </c>
      <c r="L210" s="107" t="s">
        <v>173</v>
      </c>
      <c r="M210" s="138">
        <v>1</v>
      </c>
      <c r="N210" s="93" t="e">
        <f>'STVS Grundreinigung'!$F$66</f>
        <v>#DIV/0!</v>
      </c>
      <c r="O210" s="108"/>
      <c r="P210" s="109">
        <f>Tabelle132[[#This Row],[Boden-
fläche
(m²)]]*Tabelle132[[#This Row],[Reinigungs-
tage/Jahr]]</f>
        <v>20</v>
      </c>
      <c r="Q210" s="109">
        <f>IFERROR(Tabelle132[[#This Row],[Reinigungs-
fläche
(m²/Jahr)]]/Tabelle132[[#This Row],[Richtwert
(m²/h)]],0)</f>
        <v>0</v>
      </c>
      <c r="R210" s="118">
        <f>IFERROR(Tabelle132[[#This Row],[Reinigungs-
zeit
(h/Jahr)]]*Tabelle132[[#This Row],[Stunden-verr.-satz
(€)]],0)</f>
        <v>0</v>
      </c>
    </row>
  </sheetData>
  <sheetProtection algorithmName="SHA-512" hashValue="apLDWHBSexU9/8EYA5dRrJFy3mYv/ujkxlCmh4FA+DWFwYPYcCNe1MxWFw8cc1PMR6a7vOPS2shtaUXBauSO7w==" saltValue="RLxw00k5Y9aMSdeiVpXvoA==" spinCount="100000" sheet="1" objects="1" scenarios="1"/>
  <mergeCells count="3">
    <mergeCell ref="A1:R1"/>
    <mergeCell ref="A2:R2"/>
    <mergeCell ref="B3:R3"/>
  </mergeCells>
  <pageMargins left="0.70866141732283472" right="0.70866141732283472" top="0.78740157480314965" bottom="0.78740157480314965" header="0.31496062992125984" footer="0.31496062992125984"/>
  <pageSetup paperSize="9" scale="38" fitToHeight="0" orientation="landscape" r:id="rId1"/>
  <headerFooter>
    <oddFooter>&amp;L&amp;P/&amp;N&amp;C&amp;F&amp;R&amp;A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G6"/>
  <sheetViews>
    <sheetView tabSelected="1" workbookViewId="0">
      <selection activeCell="F6" sqref="F6"/>
    </sheetView>
  </sheetViews>
  <sheetFormatPr baseColWidth="10" defaultRowHeight="15" x14ac:dyDescent="0.25"/>
  <cols>
    <col min="2" max="2" width="39.85546875" bestFit="1" customWidth="1"/>
    <col min="3" max="3" width="16" bestFit="1" customWidth="1"/>
    <col min="4" max="4" width="35.7109375" bestFit="1" customWidth="1"/>
  </cols>
  <sheetData>
    <row r="1" spans="1:7" ht="22.5" customHeight="1" x14ac:dyDescent="0.3">
      <c r="A1" s="183" t="s">
        <v>150</v>
      </c>
      <c r="B1" s="184"/>
      <c r="C1" s="184"/>
      <c r="D1" s="184"/>
      <c r="E1" s="184"/>
      <c r="F1" s="184"/>
      <c r="G1" s="184"/>
    </row>
    <row r="2" spans="1:7" ht="23.25" x14ac:dyDescent="0.35">
      <c r="A2" s="69" t="s">
        <v>22</v>
      </c>
      <c r="B2" s="185">
        <f>Stammdaten!B9</f>
        <v>0</v>
      </c>
      <c r="C2" s="186"/>
      <c r="D2" s="186"/>
      <c r="E2" s="186"/>
      <c r="F2" s="186"/>
      <c r="G2" s="186"/>
    </row>
    <row r="3" spans="1:7" ht="15" customHeight="1" x14ac:dyDescent="0.25">
      <c r="A3" s="187" t="s">
        <v>149</v>
      </c>
      <c r="B3" s="188"/>
      <c r="C3" s="188"/>
      <c r="D3" s="188"/>
      <c r="E3" s="188"/>
      <c r="F3" s="188"/>
      <c r="G3" s="188"/>
    </row>
    <row r="4" spans="1:7" ht="31.5" x14ac:dyDescent="0.25">
      <c r="A4" s="67" t="s">
        <v>0</v>
      </c>
      <c r="B4" s="67" t="s">
        <v>151</v>
      </c>
      <c r="C4" s="67" t="s">
        <v>152</v>
      </c>
      <c r="D4" s="72" t="s">
        <v>121</v>
      </c>
      <c r="E4" s="72" t="s">
        <v>114</v>
      </c>
      <c r="F4" s="73" t="s">
        <v>5</v>
      </c>
      <c r="G4" s="73" t="s">
        <v>9</v>
      </c>
    </row>
    <row r="5" spans="1:7" x14ac:dyDescent="0.25">
      <c r="A5" s="68" t="s">
        <v>118</v>
      </c>
      <c r="B5" s="68"/>
      <c r="C5" s="68"/>
      <c r="D5" s="70"/>
      <c r="E5" s="70"/>
      <c r="F5" s="71"/>
      <c r="G5" s="74">
        <f>G6</f>
        <v>0</v>
      </c>
    </row>
    <row r="6" spans="1:7" ht="114.75" x14ac:dyDescent="0.25">
      <c r="A6" s="58">
        <v>1</v>
      </c>
      <c r="B6" s="75" t="s">
        <v>170</v>
      </c>
      <c r="C6" s="76">
        <v>50</v>
      </c>
      <c r="D6" s="77" t="s">
        <v>153</v>
      </c>
      <c r="E6" s="77" t="s">
        <v>154</v>
      </c>
      <c r="F6" s="78"/>
      <c r="G6" s="79">
        <f>C6*F6</f>
        <v>0</v>
      </c>
    </row>
  </sheetData>
  <mergeCells count="3">
    <mergeCell ref="A1:G1"/>
    <mergeCell ref="B2:G2"/>
    <mergeCell ref="A3:G3"/>
  </mergeCells>
  <pageMargins left="0.7" right="0.7" top="0.78740157499999996" bottom="0.78740157499999996" header="0.3" footer="0.3"/>
  <pageSetup paperSize="9" scale="95"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Stammdaten</vt:lpstr>
      <vt:lpstr>STVS Unterhaltsreinigung</vt:lpstr>
      <vt:lpstr>STVS Grundreinigung</vt:lpstr>
      <vt:lpstr>Übersicht Jahrespreise </vt:lpstr>
      <vt:lpstr>01_LSB</vt:lpstr>
      <vt:lpstr>02_GR_LSB</vt:lpstr>
      <vt:lpstr>Bedarfspositionen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Majowski</dc:creator>
  <cp:lastModifiedBy>Oliver Majowski</cp:lastModifiedBy>
  <cp:lastPrinted>2024-02-12T16:24:03Z</cp:lastPrinted>
  <dcterms:created xsi:type="dcterms:W3CDTF">2016-03-06T18:51:28Z</dcterms:created>
  <dcterms:modified xsi:type="dcterms:W3CDTF">2026-01-18T14:06:54Z</dcterms:modified>
</cp:coreProperties>
</file>